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9" activeTab="23"/>
  </bookViews>
  <sheets>
    <sheet name="ALBINEA" sheetId="1" r:id="rId1"/>
    <sheet name="BAGNOLO IN PIANO" sheetId="2" r:id="rId2"/>
    <sheet name="BIBBIANO" sheetId="3" r:id="rId3"/>
    <sheet name="CADELBOSCO DI SOPRA" sheetId="4" r:id="rId4"/>
    <sheet name="CASALGRANDE" sheetId="5" r:id="rId5"/>
    <sheet name="CASTELLARANO" sheetId="6" r:id="rId6"/>
    <sheet name="CASTELNOVO DI SOTTO" sheetId="7" r:id="rId7"/>
    <sheet name="CASTELNOVO Nè MONTI" sheetId="8" r:id="rId8"/>
    <sheet name="CAVRIAGO" sheetId="9" r:id="rId9"/>
    <sheet name="CORREGGIO" sheetId="10" r:id="rId10"/>
    <sheet name="FABBRICO" sheetId="11" r:id="rId11"/>
    <sheet name="GUALTIERI" sheetId="12" r:id="rId12"/>
    <sheet name="GUASTALLA" sheetId="13" r:id="rId13"/>
    <sheet name="LUZZARA" sheetId="14" r:id="rId14"/>
    <sheet name="MONTECCHIO EMILIA" sheetId="15" r:id="rId15"/>
    <sheet name="NOVELLARA" sheetId="16" r:id="rId16"/>
    <sheet name="POVIGLIO" sheetId="17" r:id="rId17"/>
    <sheet name="QUATTRO CASTELLA" sheetId="18" r:id="rId18"/>
    <sheet name="REGGIO EMILIA" sheetId="19" r:id="rId19"/>
    <sheet name="REGGIOLO" sheetId="20" r:id="rId20"/>
    <sheet name="RUBIERA" sheetId="21" r:id="rId21"/>
    <sheet name="SAN MARTINO IN RIO" sheetId="22" r:id="rId22"/>
    <sheet name="SANT'ILARIO D'ENZA" sheetId="23" r:id="rId23"/>
    <sheet name="SCANDIANO" sheetId="24" r:id="rId24"/>
  </sheets>
  <definedNames/>
  <calcPr fullCalcOnLoad="1"/>
</workbook>
</file>

<file path=xl/sharedStrings.xml><?xml version="1.0" encoding="utf-8"?>
<sst xmlns="http://schemas.openxmlformats.org/spreadsheetml/2006/main" count="834" uniqueCount="74">
  <si>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</si>
  <si>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</si>
  <si>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</si>
  <si>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</si>
  <si>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</si>
  <si>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</si>
  <si>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</si>
  <si>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</si>
  <si>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</si>
  <si>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</si>
  <si>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</si>
  <si>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</si>
  <si>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</si>
  <si>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</si>
  <si>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</si>
  <si>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</si>
  <si>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</si>
  <si>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</si>
  <si>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</si>
  <si>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PARTITO LIBERALE ITALIANO</t>
  </si>
  <si>
    <t>P.L.I.</t>
  </si>
  <si>
    <t>ALBINEA</t>
  </si>
  <si>
    <t>REGGIO EMILIA</t>
  </si>
  <si>
    <t>BAGNOLO IN PIANO</t>
  </si>
  <si>
    <t>BIBBIANO</t>
  </si>
  <si>
    <t>CADELBOSCO DI SOPRA</t>
  </si>
  <si>
    <t>CASALGRANDE</t>
  </si>
  <si>
    <t>CASTELLARANO</t>
  </si>
  <si>
    <t>CASTELNOVO DI SOTTO</t>
  </si>
  <si>
    <t>CAVRIAGO</t>
  </si>
  <si>
    <t>CORREGGIO</t>
  </si>
  <si>
    <t>FABBRICO</t>
  </si>
  <si>
    <t>GUASTALLA</t>
  </si>
  <si>
    <t>MONTECCHIO EMILIA</t>
  </si>
  <si>
    <t>POVIGLIO</t>
  </si>
  <si>
    <t>QUATTRO CASTELLA</t>
  </si>
  <si>
    <t>REGGIOLO</t>
  </si>
  <si>
    <t>RUBIERA</t>
  </si>
  <si>
    <t>SAN MARTINO IN RIO</t>
  </si>
  <si>
    <t>SANT'ILARIO D'ENZA</t>
  </si>
  <si>
    <t>LUZZARA</t>
  </si>
  <si>
    <t>NOVELLARA</t>
  </si>
  <si>
    <t>CASTELNOVO Nè MONTI</t>
  </si>
  <si>
    <t>SCANDIANO</t>
  </si>
  <si>
    <t xml:space="preserve">SCHEDE BIANCHE </t>
  </si>
  <si>
    <t>SCHEDE E VOTI NULLI</t>
  </si>
  <si>
    <t>SCHEDE CONT. E NON ATTR.</t>
  </si>
  <si>
    <t>P.R.I.</t>
  </si>
  <si>
    <t>PARTITO REPUBBLICANO ITALIANO</t>
  </si>
  <si>
    <t>GUALTIERI</t>
  </si>
  <si>
    <t>COMUNALI MAGGIO 1990</t>
  </si>
  <si>
    <t>P.C.I.-COST.</t>
  </si>
  <si>
    <t>P.S.D.I.</t>
  </si>
  <si>
    <t>LISTA VERDE</t>
  </si>
  <si>
    <t>PARTITO SOCIALISTA DEMOCRATICO ITALIANO</t>
  </si>
  <si>
    <t>PARTITO COMUNISTA ITALIANO PER LA COSTITUENTE</t>
  </si>
  <si>
    <t>M.S.I.-D.N.</t>
  </si>
  <si>
    <t>L.VERDE-VERDI ARC.</t>
  </si>
  <si>
    <t>LISTA VERDE - VERDI ARCOBALENO</t>
  </si>
  <si>
    <t>MOVIMENTO SOCIALE ITALIANO - DESTRA NAZIONALE</t>
  </si>
  <si>
    <t>M.S.I.-D.N</t>
  </si>
  <si>
    <t>IND.</t>
  </si>
  <si>
    <t>LEGA LOMBARDA</t>
  </si>
  <si>
    <t>P.C.I.- COST.</t>
  </si>
  <si>
    <t>INDIPENDENTI</t>
  </si>
  <si>
    <t>P.S.I.-IND.</t>
  </si>
  <si>
    <t>PARTITO SOCIALISTA ITALIANO - INDIPENDENTI</t>
  </si>
  <si>
    <t>P.C.I.-IND.</t>
  </si>
  <si>
    <t>PARTITO COMUNISTA ITALIANO - INDIPENDENTI</t>
  </si>
  <si>
    <t>P.L.I</t>
  </si>
  <si>
    <t>LISTA VERDE- VERDI ARCOBALENO</t>
  </si>
  <si>
    <t>DEM.PROL.</t>
  </si>
  <si>
    <t>VERDI ARCOBALENO</t>
  </si>
  <si>
    <t>DEMOCRAZIA PROLETARIA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</si>
</sst>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4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5377</v>
      </c>
      <c r="E10" s="5"/>
      <c r="F10" s="5"/>
    </row>
    <row r="11" spans="3:6" ht="12.75">
      <c r="C11" s="2" t="s">
        <v>5</v>
      </c>
      <c r="D11" s="14">
        <v>5092</v>
      </c>
      <c r="E11" s="5"/>
      <c r="F11" s="5"/>
    </row>
    <row r="12" spans="3:6" ht="12.75">
      <c r="C12" s="2" t="s">
        <v>6</v>
      </c>
      <c r="D12" s="3">
        <f>D11/D10</f>
        <v>0.9469964664310954</v>
      </c>
      <c r="E12" s="5"/>
      <c r="F12" s="5"/>
    </row>
    <row r="13" spans="3:6" ht="12.75">
      <c r="C13" s="15" t="s">
        <v>44</v>
      </c>
      <c r="D13" s="16">
        <v>179</v>
      </c>
      <c r="E13" s="5"/>
      <c r="F13" s="5"/>
    </row>
    <row r="14" spans="3:6" ht="12.75">
      <c r="C14" s="17" t="s">
        <v>45</v>
      </c>
      <c r="D14" s="18">
        <f>256-179</f>
        <v>77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51</v>
      </c>
      <c r="D18" s="7">
        <v>2228</v>
      </c>
      <c r="E18" s="3">
        <f>D18/D24</f>
        <v>0.46071133167907363</v>
      </c>
      <c r="F18" s="2">
        <v>10</v>
      </c>
    </row>
    <row r="19" spans="3:6" ht="12.75">
      <c r="C19" s="2" t="s">
        <v>17</v>
      </c>
      <c r="D19" s="7">
        <v>809</v>
      </c>
      <c r="E19" s="3">
        <f>D19/D24</f>
        <v>0.1672870140612076</v>
      </c>
      <c r="F19" s="2">
        <v>3</v>
      </c>
    </row>
    <row r="20" spans="3:6" ht="12.75">
      <c r="C20" s="2" t="s">
        <v>52</v>
      </c>
      <c r="D20" s="7">
        <v>87</v>
      </c>
      <c r="E20" s="3">
        <f>D20/D24</f>
        <v>0.017990074441687345</v>
      </c>
      <c r="F20" s="2">
        <v>0</v>
      </c>
    </row>
    <row r="21" spans="3:6" ht="12.75">
      <c r="C21" s="2" t="s">
        <v>53</v>
      </c>
      <c r="D21" s="7">
        <v>281</v>
      </c>
      <c r="E21" s="3">
        <f>D21/D24</f>
        <v>0.058105872622001654</v>
      </c>
      <c r="F21" s="2">
        <v>1</v>
      </c>
    </row>
    <row r="22" spans="3:6" ht="12.75">
      <c r="C22" s="2" t="s">
        <v>47</v>
      </c>
      <c r="D22" s="2">
        <v>133</v>
      </c>
      <c r="E22" s="3">
        <f>D22/D24</f>
        <v>0.02750206782464847</v>
      </c>
      <c r="F22" s="2">
        <v>0</v>
      </c>
    </row>
    <row r="23" spans="3:6" ht="12.75">
      <c r="C23" s="2" t="s">
        <v>3</v>
      </c>
      <c r="D23" s="2">
        <v>1298</v>
      </c>
      <c r="E23" s="3">
        <f>D23/D24</f>
        <v>0.2684036393713813</v>
      </c>
      <c r="F23" s="2">
        <v>6</v>
      </c>
    </row>
    <row r="24" spans="3:6" ht="12.75">
      <c r="C24" s="6" t="s">
        <v>12</v>
      </c>
      <c r="D24" s="8">
        <f>SUM(D18:D23)</f>
        <v>4836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51</v>
      </c>
      <c r="D30" s="4" t="s">
        <v>55</v>
      </c>
    </row>
    <row r="31" spans="3:4" ht="12.75">
      <c r="C31" s="4" t="s">
        <v>17</v>
      </c>
      <c r="D31" s="4" t="s">
        <v>18</v>
      </c>
    </row>
    <row r="32" spans="3:4" ht="12.75">
      <c r="C32" s="4" t="s">
        <v>52</v>
      </c>
      <c r="D32" s="4" t="s">
        <v>54</v>
      </c>
    </row>
    <row r="33" spans="3:4" ht="12.75">
      <c r="C33" s="4" t="s">
        <v>47</v>
      </c>
      <c r="D33" s="4" t="s">
        <v>48</v>
      </c>
    </row>
    <row r="34" spans="3:4" ht="12.75">
      <c r="C34" s="4" t="s">
        <v>3</v>
      </c>
      <c r="D34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C1:F37"/>
  <sheetViews>
    <sheetView workbookViewId="0" topLeftCell="A7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16519</v>
      </c>
      <c r="E10" s="5"/>
      <c r="F10" s="5"/>
    </row>
    <row r="11" spans="3:6" ht="12.75">
      <c r="C11" s="2" t="s">
        <v>5</v>
      </c>
      <c r="D11" s="14">
        <v>15593</v>
      </c>
      <c r="E11" s="5"/>
      <c r="F11" s="5"/>
    </row>
    <row r="12" spans="3:6" ht="12.75">
      <c r="C12" s="2" t="s">
        <v>6</v>
      </c>
      <c r="D12" s="3">
        <f>D11/D10</f>
        <v>0.9439433379744536</v>
      </c>
      <c r="E12" s="5"/>
      <c r="F12" s="5"/>
    </row>
    <row r="13" spans="3:6" ht="12.75">
      <c r="C13" s="15" t="s">
        <v>44</v>
      </c>
      <c r="D13" s="16">
        <v>412</v>
      </c>
      <c r="E13" s="5"/>
      <c r="F13" s="5"/>
    </row>
    <row r="14" spans="3:6" ht="12.75">
      <c r="C14" s="17" t="s">
        <v>45</v>
      </c>
      <c r="D14" s="18">
        <f>604-412</f>
        <v>192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8460</v>
      </c>
      <c r="E18" s="3">
        <f>D18/D25</f>
        <v>0.5644139035292548</v>
      </c>
      <c r="F18" s="2">
        <v>18</v>
      </c>
    </row>
    <row r="19" spans="3:6" ht="12.75">
      <c r="C19" s="2" t="s">
        <v>47</v>
      </c>
      <c r="D19" s="7">
        <v>322</v>
      </c>
      <c r="E19" s="3">
        <f>D19/D25</f>
        <v>0.021482420441657216</v>
      </c>
      <c r="F19" s="2">
        <v>0</v>
      </c>
    </row>
    <row r="20" spans="3:6" ht="12.75">
      <c r="C20" s="2" t="s">
        <v>56</v>
      </c>
      <c r="D20" s="7">
        <v>171</v>
      </c>
      <c r="E20" s="3">
        <f>D20/D25</f>
        <v>0.011408366135165788</v>
      </c>
      <c r="F20" s="2">
        <v>0</v>
      </c>
    </row>
    <row r="21" spans="3:6" ht="12.75">
      <c r="C21" s="2" t="s">
        <v>57</v>
      </c>
      <c r="D21" s="7">
        <v>766</v>
      </c>
      <c r="E21" s="3">
        <f>D21/D25</f>
        <v>0.051104143038228036</v>
      </c>
      <c r="F21" s="2">
        <v>1</v>
      </c>
    </row>
    <row r="22" spans="3:6" ht="12.75">
      <c r="C22" s="2" t="s">
        <v>17</v>
      </c>
      <c r="D22" s="7">
        <v>1344</v>
      </c>
      <c r="E22" s="3">
        <f>D22/D25</f>
        <v>0.08966575488691707</v>
      </c>
      <c r="F22" s="2">
        <v>3</v>
      </c>
    </row>
    <row r="23" spans="3:6" ht="12.75">
      <c r="C23" s="2" t="s">
        <v>3</v>
      </c>
      <c r="D23" s="7">
        <v>3688</v>
      </c>
      <c r="E23" s="3">
        <f>D23/D25</f>
        <v>0.24604710120755222</v>
      </c>
      <c r="F23" s="2">
        <v>8</v>
      </c>
    </row>
    <row r="24" spans="3:6" ht="12.75">
      <c r="C24" s="2" t="s">
        <v>52</v>
      </c>
      <c r="D24" s="7">
        <v>238</v>
      </c>
      <c r="E24" s="3">
        <f>D24/D25</f>
        <v>0.0158783107612249</v>
      </c>
      <c r="F24" s="2">
        <v>0</v>
      </c>
    </row>
    <row r="25" spans="3:6" ht="12.75">
      <c r="C25" s="6" t="s">
        <v>12</v>
      </c>
      <c r="D25" s="8">
        <f>SUM(D18:D24)</f>
        <v>14989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47</v>
      </c>
      <c r="D32" s="4" t="s">
        <v>48</v>
      </c>
    </row>
    <row r="33" spans="3:4" ht="12.75">
      <c r="C33" s="4" t="s">
        <v>56</v>
      </c>
      <c r="D33" s="4" t="s">
        <v>59</v>
      </c>
    </row>
    <row r="34" spans="3:4" ht="12.75">
      <c r="C34" s="4" t="s">
        <v>57</v>
      </c>
      <c r="D34" s="4" t="s">
        <v>58</v>
      </c>
    </row>
    <row r="35" spans="3:4" ht="12.75">
      <c r="C35" s="4" t="s">
        <v>17</v>
      </c>
      <c r="D35" s="4" t="s">
        <v>18</v>
      </c>
    </row>
    <row r="36" spans="3:4" ht="12.75">
      <c r="C36" s="4" t="s">
        <v>3</v>
      </c>
      <c r="D36" s="4" t="s">
        <v>14</v>
      </c>
    </row>
    <row r="37" spans="3:4" ht="12.75">
      <c r="C37" s="4" t="s">
        <v>52</v>
      </c>
      <c r="D37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C1:F29"/>
  <sheetViews>
    <sheetView workbookViewId="0" topLeftCell="A1">
      <selection activeCell="D27" sqref="D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4462</v>
      </c>
      <c r="E10" s="5"/>
      <c r="F10" s="5"/>
    </row>
    <row r="11" spans="3:6" ht="12.75">
      <c r="C11" s="2" t="s">
        <v>5</v>
      </c>
      <c r="D11" s="14">
        <v>4277</v>
      </c>
      <c r="E11" s="5"/>
      <c r="F11" s="5"/>
    </row>
    <row r="12" spans="3:6" ht="12.75">
      <c r="C12" s="2" t="s">
        <v>6</v>
      </c>
      <c r="D12" s="3">
        <f>D11/D10</f>
        <v>0.9585387718511879</v>
      </c>
      <c r="E12" s="5"/>
      <c r="F12" s="5"/>
    </row>
    <row r="13" spans="3:6" ht="12.75">
      <c r="C13" s="15" t="s">
        <v>44</v>
      </c>
      <c r="D13" s="16">
        <v>167</v>
      </c>
      <c r="E13" s="5"/>
      <c r="F13" s="5"/>
    </row>
    <row r="14" spans="3:6" ht="12.75">
      <c r="C14" s="17" t="s">
        <v>45</v>
      </c>
      <c r="D14" s="18">
        <f>243-167</f>
        <v>76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851</v>
      </c>
      <c r="E18" s="3">
        <f>D18/D21</f>
        <v>0.21095686663361427</v>
      </c>
      <c r="F18" s="2">
        <v>4</v>
      </c>
    </row>
    <row r="19" spans="3:6" ht="12.75">
      <c r="C19" s="2" t="s">
        <v>15</v>
      </c>
      <c r="D19" s="7">
        <v>2567</v>
      </c>
      <c r="E19" s="3">
        <f>D19/D21</f>
        <v>0.6363411006445215</v>
      </c>
      <c r="F19" s="2">
        <v>13</v>
      </c>
    </row>
    <row r="20" spans="3:6" ht="12.75">
      <c r="C20" s="2" t="s">
        <v>65</v>
      </c>
      <c r="D20" s="7">
        <v>616</v>
      </c>
      <c r="E20" s="3">
        <f>D20/D21</f>
        <v>0.15270203272186417</v>
      </c>
      <c r="F20" s="2">
        <v>3</v>
      </c>
    </row>
    <row r="21" spans="3:6" ht="12.75">
      <c r="C21" s="6" t="s">
        <v>12</v>
      </c>
      <c r="D21" s="8">
        <f>SUM(D18:D20)</f>
        <v>4034</v>
      </c>
      <c r="E21" s="9"/>
      <c r="F21" s="6">
        <f>SUM(F18:F20)</f>
        <v>20</v>
      </c>
    </row>
    <row r="25" ht="12.75">
      <c r="C25" s="12" t="s">
        <v>13</v>
      </c>
    </row>
    <row r="27" spans="3:4" ht="12.75">
      <c r="C27" s="4" t="s">
        <v>3</v>
      </c>
      <c r="D27" s="4" t="s">
        <v>14</v>
      </c>
    </row>
    <row r="28" spans="3:4" ht="12.75">
      <c r="C28" s="4" t="s">
        <v>15</v>
      </c>
      <c r="D28" s="4" t="s">
        <v>16</v>
      </c>
    </row>
    <row r="29" spans="3:4" ht="12.75">
      <c r="C29" s="4" t="s">
        <v>65</v>
      </c>
      <c r="D29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46"/>
  <dimension ref="C1:F34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5039</v>
      </c>
      <c r="E10" s="5"/>
      <c r="F10" s="5"/>
    </row>
    <row r="11" spans="3:6" ht="12.75">
      <c r="C11" s="2" t="s">
        <v>5</v>
      </c>
      <c r="D11" s="14">
        <v>4719</v>
      </c>
      <c r="E11" s="5"/>
      <c r="F11" s="5"/>
    </row>
    <row r="12" spans="3:6" ht="12.75">
      <c r="C12" s="2" t="s">
        <v>6</v>
      </c>
      <c r="D12" s="3">
        <f>D11/D10</f>
        <v>0.9364953363762651</v>
      </c>
      <c r="E12" s="5"/>
      <c r="F12" s="5"/>
    </row>
    <row r="13" spans="3:6" ht="12.75">
      <c r="C13" s="15" t="s">
        <v>44</v>
      </c>
      <c r="D13" s="16">
        <v>134</v>
      </c>
      <c r="E13" s="5"/>
      <c r="F13" s="5"/>
    </row>
    <row r="14" spans="3:6" ht="12.75">
      <c r="C14" s="17" t="s">
        <v>45</v>
      </c>
      <c r="D14" s="18">
        <f>207-134</f>
        <v>73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1105</v>
      </c>
      <c r="E18" s="3">
        <f>D18/D24</f>
        <v>0.24490248226950354</v>
      </c>
      <c r="F18" s="2">
        <v>5</v>
      </c>
    </row>
    <row r="19" spans="3:6" ht="12.75">
      <c r="C19" s="2" t="s">
        <v>62</v>
      </c>
      <c r="D19" s="7">
        <v>229</v>
      </c>
      <c r="E19" s="3">
        <f>D19/D24</f>
        <v>0.05075354609929078</v>
      </c>
      <c r="F19" s="2">
        <v>1</v>
      </c>
    </row>
    <row r="20" spans="3:6" ht="12.75">
      <c r="C20" s="2" t="s">
        <v>17</v>
      </c>
      <c r="D20" s="7">
        <v>977</v>
      </c>
      <c r="E20" s="3">
        <f>D20/D24</f>
        <v>0.21653368794326242</v>
      </c>
      <c r="F20" s="2">
        <v>4</v>
      </c>
    </row>
    <row r="21" spans="3:6" ht="12.75">
      <c r="C21" s="2" t="s">
        <v>67</v>
      </c>
      <c r="D21" s="7">
        <v>1766</v>
      </c>
      <c r="E21" s="3">
        <f>D21/D24</f>
        <v>0.39140070921985815</v>
      </c>
      <c r="F21" s="2">
        <v>8</v>
      </c>
    </row>
    <row r="22" spans="3:6" ht="12.75">
      <c r="C22" s="2" t="s">
        <v>57</v>
      </c>
      <c r="D22" s="2">
        <v>202</v>
      </c>
      <c r="E22" s="3">
        <f>D23/D24</f>
        <v>0.05164007092198582</v>
      </c>
      <c r="F22" s="2">
        <v>1</v>
      </c>
    </row>
    <row r="23" spans="3:6" ht="12.75">
      <c r="C23" s="2" t="s">
        <v>52</v>
      </c>
      <c r="D23" s="2">
        <v>233</v>
      </c>
      <c r="E23" s="3">
        <f>D23/D24</f>
        <v>0.05164007092198582</v>
      </c>
      <c r="F23" s="2">
        <v>1</v>
      </c>
    </row>
    <row r="24" spans="3:6" ht="12.75">
      <c r="C24" s="6" t="s">
        <v>12</v>
      </c>
      <c r="D24" s="8">
        <f>SUM(D18:D23)</f>
        <v>4512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17</v>
      </c>
      <c r="D31" s="4" t="s">
        <v>18</v>
      </c>
    </row>
    <row r="32" spans="3:4" ht="12.75">
      <c r="C32" s="4" t="s">
        <v>67</v>
      </c>
      <c r="D32" s="4" t="s">
        <v>68</v>
      </c>
    </row>
    <row r="33" spans="3:4" ht="12.75">
      <c r="C33" s="4" t="s">
        <v>57</v>
      </c>
      <c r="D33" s="4" t="s">
        <v>58</v>
      </c>
    </row>
    <row r="34" spans="3:4" ht="12.75">
      <c r="C34" s="4" t="s">
        <v>52</v>
      </c>
      <c r="D34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7"/>
  <dimension ref="C1:F39"/>
  <sheetViews>
    <sheetView workbookViewId="0" topLeftCell="A6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11250</v>
      </c>
      <c r="E10" s="5"/>
      <c r="F10" s="5"/>
    </row>
    <row r="11" spans="3:6" ht="12.75">
      <c r="C11" s="2" t="s">
        <v>5</v>
      </c>
      <c r="D11" s="14">
        <v>10603</v>
      </c>
      <c r="E11" s="5"/>
      <c r="F11" s="5"/>
    </row>
    <row r="12" spans="3:6" ht="12.75">
      <c r="C12" s="2" t="s">
        <v>6</v>
      </c>
      <c r="D12" s="3">
        <f>D11/D10</f>
        <v>0.9424888888888889</v>
      </c>
      <c r="E12" s="5"/>
      <c r="F12" s="5"/>
    </row>
    <row r="13" spans="3:6" ht="12.75">
      <c r="C13" s="15" t="s">
        <v>44</v>
      </c>
      <c r="D13" s="16">
        <v>424</v>
      </c>
      <c r="E13" s="5"/>
      <c r="F13" s="5"/>
    </row>
    <row r="14" spans="3:6" ht="12.75">
      <c r="C14" s="17" t="s">
        <v>45</v>
      </c>
      <c r="D14" s="18">
        <f>704-424</f>
        <v>280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47</v>
      </c>
      <c r="D18" s="7">
        <v>238</v>
      </c>
      <c r="E18" s="3">
        <f>D18/D26</f>
        <v>0.02404283260935448</v>
      </c>
      <c r="F18" s="2">
        <v>0</v>
      </c>
    </row>
    <row r="19" spans="3:6" ht="12.75">
      <c r="C19" s="2" t="s">
        <v>17</v>
      </c>
      <c r="D19" s="7">
        <v>2565</v>
      </c>
      <c r="E19" s="3">
        <f>D19/D26</f>
        <v>0.2591170825335892</v>
      </c>
      <c r="F19" s="2">
        <v>9</v>
      </c>
    </row>
    <row r="20" spans="3:6" ht="12.75">
      <c r="C20" s="2" t="s">
        <v>69</v>
      </c>
      <c r="D20" s="7">
        <v>226</v>
      </c>
      <c r="E20" s="3">
        <f>D20/D26</f>
        <v>0.022830588948378625</v>
      </c>
      <c r="F20" s="2">
        <v>0</v>
      </c>
    </row>
    <row r="21" spans="3:6" ht="12.75">
      <c r="C21" s="2" t="s">
        <v>52</v>
      </c>
      <c r="D21" s="7">
        <v>629</v>
      </c>
      <c r="E21" s="3">
        <f>D21/D26</f>
        <v>0.06354177189615112</v>
      </c>
      <c r="F21" s="2">
        <v>2</v>
      </c>
    </row>
    <row r="22" spans="3:6" ht="12.75">
      <c r="C22" s="2" t="s">
        <v>3</v>
      </c>
      <c r="D22" s="2">
        <v>2516</v>
      </c>
      <c r="E22" s="3">
        <f>D22/D26</f>
        <v>0.2541670875846045</v>
      </c>
      <c r="F22" s="2">
        <v>8</v>
      </c>
    </row>
    <row r="23" spans="3:6" ht="12.75">
      <c r="C23" s="2" t="s">
        <v>15</v>
      </c>
      <c r="D23" s="2">
        <v>2842</v>
      </c>
      <c r="E23" s="3">
        <f>D24/D26</f>
        <v>0.0747550257601778</v>
      </c>
      <c r="F23" s="2">
        <v>9</v>
      </c>
    </row>
    <row r="24" spans="3:6" ht="12.75">
      <c r="C24" s="2" t="s">
        <v>57</v>
      </c>
      <c r="D24" s="2">
        <v>740</v>
      </c>
      <c r="E24" s="3">
        <f>D24/D26</f>
        <v>0.0747550257601778</v>
      </c>
      <c r="F24" s="2">
        <v>2</v>
      </c>
    </row>
    <row r="25" spans="3:6" ht="12.75">
      <c r="C25" s="2" t="s">
        <v>56</v>
      </c>
      <c r="D25" s="2">
        <v>143</v>
      </c>
      <c r="E25" s="3">
        <f>D25/D26</f>
        <v>0.014445903626628953</v>
      </c>
      <c r="F25" s="2">
        <v>0</v>
      </c>
    </row>
    <row r="26" spans="3:6" ht="12.75">
      <c r="C26" s="6" t="s">
        <v>12</v>
      </c>
      <c r="D26" s="8">
        <f>SUM(D18:D25)</f>
        <v>9899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47</v>
      </c>
      <c r="D32" s="4" t="s">
        <v>48</v>
      </c>
    </row>
    <row r="33" spans="3:4" ht="12.75">
      <c r="C33" s="4" t="s">
        <v>17</v>
      </c>
      <c r="D33" s="4" t="s">
        <v>18</v>
      </c>
    </row>
    <row r="34" spans="3:4" ht="12.75">
      <c r="C34" s="4" t="s">
        <v>20</v>
      </c>
      <c r="D34" s="4" t="s">
        <v>19</v>
      </c>
    </row>
    <row r="35" spans="3:4" ht="12.75">
      <c r="C35" s="4" t="s">
        <v>52</v>
      </c>
      <c r="D35" s="4" t="s">
        <v>54</v>
      </c>
    </row>
    <row r="36" spans="3:4" ht="12.75">
      <c r="C36" s="4" t="s">
        <v>3</v>
      </c>
      <c r="D36" s="4" t="s">
        <v>14</v>
      </c>
    </row>
    <row r="37" spans="3:4" ht="12.75">
      <c r="C37" s="4" t="s">
        <v>15</v>
      </c>
      <c r="D37" s="4" t="s">
        <v>16</v>
      </c>
    </row>
    <row r="38" spans="3:4" ht="12.75">
      <c r="C38" s="4" t="s">
        <v>57</v>
      </c>
      <c r="D38" s="4" t="s">
        <v>70</v>
      </c>
    </row>
    <row r="39" spans="3:4" ht="12.75">
      <c r="C39" s="4" t="s">
        <v>56</v>
      </c>
      <c r="D39" s="4" t="s">
        <v>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4"/>
  <dimension ref="C1:F31"/>
  <sheetViews>
    <sheetView workbookViewId="0" topLeftCell="A1">
      <selection activeCell="F31" sqref="F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6626</v>
      </c>
      <c r="E10" s="5"/>
      <c r="F10" s="5"/>
    </row>
    <row r="11" spans="3:6" ht="12.75">
      <c r="C11" s="2" t="s">
        <v>5</v>
      </c>
      <c r="D11" s="14">
        <v>6303</v>
      </c>
      <c r="E11" s="5"/>
      <c r="F11" s="5"/>
    </row>
    <row r="12" spans="3:6" ht="12.75">
      <c r="C12" s="2" t="s">
        <v>6</v>
      </c>
      <c r="D12" s="3">
        <f>D11/D10</f>
        <v>0.9512526411107758</v>
      </c>
      <c r="E12" s="5"/>
      <c r="F12" s="5"/>
    </row>
    <row r="13" spans="3:6" ht="12.75">
      <c r="C13" s="15" t="s">
        <v>44</v>
      </c>
      <c r="D13" s="16">
        <v>218</v>
      </c>
      <c r="E13" s="5"/>
      <c r="F13" s="5"/>
    </row>
    <row r="14" spans="3:6" ht="12.75">
      <c r="C14" s="17" t="s">
        <v>45</v>
      </c>
      <c r="D14" s="18">
        <f>328-218</f>
        <v>110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2944</v>
      </c>
      <c r="E18" s="3">
        <f>D18/D22</f>
        <v>0.49271966527196653</v>
      </c>
      <c r="F18" s="2">
        <v>10</v>
      </c>
    </row>
    <row r="19" spans="3:6" ht="12.75">
      <c r="C19" s="2" t="s">
        <v>17</v>
      </c>
      <c r="D19" s="7">
        <v>1502</v>
      </c>
      <c r="E19" s="3">
        <f>D19/D22</f>
        <v>0.25138075313807534</v>
      </c>
      <c r="F19" s="2">
        <v>5</v>
      </c>
    </row>
    <row r="20" spans="3:6" ht="12.75">
      <c r="C20" s="2" t="s">
        <v>52</v>
      </c>
      <c r="D20" s="7">
        <v>148</v>
      </c>
      <c r="E20" s="3">
        <f>D20/D22</f>
        <v>0.024769874476987447</v>
      </c>
      <c r="F20" s="2">
        <v>0</v>
      </c>
    </row>
    <row r="21" spans="3:6" ht="12.75">
      <c r="C21" s="2" t="s">
        <v>3</v>
      </c>
      <c r="D21" s="7">
        <v>1381</v>
      </c>
      <c r="E21" s="3">
        <f>D21/D22</f>
        <v>0.2311297071129707</v>
      </c>
      <c r="F21" s="2">
        <v>5</v>
      </c>
    </row>
    <row r="22" spans="3:6" ht="12.75">
      <c r="C22" s="6" t="s">
        <v>12</v>
      </c>
      <c r="D22" s="8">
        <f>SUM(D18:D21)</f>
        <v>5975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52</v>
      </c>
      <c r="D30" s="4" t="s">
        <v>54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"/>
  <dimension ref="C1:F35"/>
  <sheetViews>
    <sheetView workbookViewId="0" topLeftCell="A4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6406</v>
      </c>
      <c r="E10" s="5"/>
      <c r="F10" s="5"/>
    </row>
    <row r="11" spans="3:6" ht="12.75">
      <c r="C11" s="2" t="s">
        <v>5</v>
      </c>
      <c r="D11" s="14">
        <v>5992</v>
      </c>
      <c r="E11" s="5"/>
      <c r="F11" s="5"/>
    </row>
    <row r="12" spans="3:6" ht="12.75">
      <c r="C12" s="2" t="s">
        <v>6</v>
      </c>
      <c r="D12" s="3">
        <f>D11/D10</f>
        <v>0.9353730877302529</v>
      </c>
      <c r="E12" s="5"/>
      <c r="F12" s="5"/>
    </row>
    <row r="13" spans="3:6" ht="12.75">
      <c r="C13" s="15" t="s">
        <v>44</v>
      </c>
      <c r="D13" s="16">
        <v>183</v>
      </c>
      <c r="E13" s="5"/>
      <c r="F13" s="5"/>
    </row>
    <row r="14" spans="3:6" ht="12.75">
      <c r="C14" s="17" t="s">
        <v>45</v>
      </c>
      <c r="D14" s="18">
        <f>306-183</f>
        <v>123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229</v>
      </c>
      <c r="E18" s="3">
        <f>D18/D24</f>
        <v>0.04027435807245867</v>
      </c>
      <c r="F18" s="2">
        <v>0</v>
      </c>
    </row>
    <row r="19" spans="3:6" ht="13.5" customHeight="1">
      <c r="C19" s="2" t="s">
        <v>17</v>
      </c>
      <c r="D19" s="7">
        <v>990</v>
      </c>
      <c r="E19" s="3">
        <f>D19/D24</f>
        <v>0.17411185367569468</v>
      </c>
      <c r="F19" s="2">
        <v>4</v>
      </c>
    </row>
    <row r="20" spans="3:6" ht="12.75">
      <c r="C20" s="2" t="s">
        <v>57</v>
      </c>
      <c r="D20" s="7">
        <v>239</v>
      </c>
      <c r="E20" s="3">
        <f>D20/D24</f>
        <v>0.04203306366514246</v>
      </c>
      <c r="F20" s="2">
        <v>0</v>
      </c>
    </row>
    <row r="21" spans="3:6" ht="12.75">
      <c r="C21" s="2" t="s">
        <v>15</v>
      </c>
      <c r="D21" s="7">
        <v>2648</v>
      </c>
      <c r="E21" s="3">
        <f>D21/D24</f>
        <v>0.4657052409426662</v>
      </c>
      <c r="F21" s="2">
        <v>10</v>
      </c>
    </row>
    <row r="22" spans="3:6" ht="12.75">
      <c r="C22" s="2" t="s">
        <v>47</v>
      </c>
      <c r="D22" s="7">
        <v>253</v>
      </c>
      <c r="E22" s="3">
        <f>D22/D24</f>
        <v>0.04449525149489975</v>
      </c>
      <c r="F22" s="2">
        <v>1</v>
      </c>
    </row>
    <row r="23" spans="3:6" ht="12.75">
      <c r="C23" s="2" t="s">
        <v>3</v>
      </c>
      <c r="D23" s="7">
        <v>1327</v>
      </c>
      <c r="E23" s="3">
        <f>D23/D24</f>
        <v>0.23338023214913822</v>
      </c>
      <c r="F23" s="2">
        <v>5</v>
      </c>
    </row>
    <row r="24" spans="3:6" ht="12.75">
      <c r="C24" s="6" t="s">
        <v>12</v>
      </c>
      <c r="D24" s="8">
        <f>SUM(D18:D23)</f>
        <v>5686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52</v>
      </c>
      <c r="D30" s="4" t="s">
        <v>54</v>
      </c>
    </row>
    <row r="31" spans="3:4" ht="12.75">
      <c r="C31" s="4" t="s">
        <v>17</v>
      </c>
      <c r="D31" s="4" t="s">
        <v>18</v>
      </c>
    </row>
    <row r="32" spans="3:4" ht="12.75">
      <c r="C32" s="4" t="s">
        <v>57</v>
      </c>
      <c r="D32" s="4" t="s">
        <v>58</v>
      </c>
    </row>
    <row r="33" spans="3:4" ht="12.75">
      <c r="C33" s="4" t="s">
        <v>15</v>
      </c>
      <c r="D33" s="4" t="s">
        <v>16</v>
      </c>
    </row>
    <row r="34" spans="3:4" ht="12.75">
      <c r="C34" s="4" t="s">
        <v>47</v>
      </c>
      <c r="D34" s="4" t="s">
        <v>48</v>
      </c>
    </row>
    <row r="35" spans="3:4" ht="12.75">
      <c r="C35" s="4" t="s">
        <v>3</v>
      </c>
      <c r="D35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6"/>
  <dimension ref="C1:F33"/>
  <sheetViews>
    <sheetView workbookViewId="0" topLeftCell="A7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9332</v>
      </c>
      <c r="E10" s="5"/>
      <c r="F10" s="5"/>
    </row>
    <row r="11" spans="3:6" ht="12.75">
      <c r="C11" s="2" t="s">
        <v>5</v>
      </c>
      <c r="D11" s="14">
        <v>8676</v>
      </c>
      <c r="E11" s="5"/>
      <c r="F11" s="5"/>
    </row>
    <row r="12" spans="3:6" ht="12.75">
      <c r="C12" s="2" t="s">
        <v>6</v>
      </c>
      <c r="D12" s="3">
        <f>D11/D10</f>
        <v>0.9297042434633519</v>
      </c>
      <c r="E12" s="5"/>
      <c r="F12" s="5"/>
    </row>
    <row r="13" spans="3:6" ht="12.75">
      <c r="C13" s="15" t="s">
        <v>44</v>
      </c>
      <c r="D13" s="16">
        <v>266</v>
      </c>
      <c r="E13" s="5"/>
      <c r="F13" s="5"/>
    </row>
    <row r="14" spans="3:6" ht="12.75">
      <c r="C14" s="17" t="s">
        <v>45</v>
      </c>
      <c r="D14" s="18">
        <f>409-266</f>
        <v>143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1800</v>
      </c>
      <c r="E18" s="3">
        <f>D18/D23</f>
        <v>0.2177331559211322</v>
      </c>
      <c r="F18" s="2">
        <v>7</v>
      </c>
    </row>
    <row r="19" spans="3:6" ht="12.75">
      <c r="C19" s="2" t="s">
        <v>56</v>
      </c>
      <c r="D19" s="7">
        <v>118</v>
      </c>
      <c r="E19" s="3">
        <f>D19/D23</f>
        <v>0.014273617999274223</v>
      </c>
      <c r="F19" s="2">
        <v>0</v>
      </c>
    </row>
    <row r="20" spans="3:6" ht="13.5" customHeight="1">
      <c r="C20" s="2" t="s">
        <v>17</v>
      </c>
      <c r="D20" s="7">
        <v>1097</v>
      </c>
      <c r="E20" s="3">
        <f>D20/D23</f>
        <v>0.13269626224749</v>
      </c>
      <c r="F20" s="2">
        <v>4</v>
      </c>
    </row>
    <row r="21" spans="3:6" ht="12.75">
      <c r="C21" s="2" t="s">
        <v>61</v>
      </c>
      <c r="D21" s="7">
        <v>724</v>
      </c>
      <c r="E21" s="3">
        <f>D21/D23</f>
        <v>0.0875771138260554</v>
      </c>
      <c r="F21" s="2">
        <v>2</v>
      </c>
    </row>
    <row r="22" spans="3:6" ht="12.75">
      <c r="C22" s="2" t="s">
        <v>15</v>
      </c>
      <c r="D22" s="7">
        <v>4528</v>
      </c>
      <c r="E22" s="3">
        <f>D22/D23</f>
        <v>0.5477198500060482</v>
      </c>
      <c r="F22" s="2">
        <v>17</v>
      </c>
    </row>
    <row r="23" spans="3:6" ht="12.75">
      <c r="C23" s="6" t="s">
        <v>12</v>
      </c>
      <c r="D23" s="8">
        <f>SUM(D18:D22)</f>
        <v>8267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56</v>
      </c>
      <c r="D30" s="4" t="s">
        <v>59</v>
      </c>
    </row>
    <row r="31" spans="3:4" ht="12.75">
      <c r="C31" s="4" t="s">
        <v>17</v>
      </c>
      <c r="D31" s="4" t="s">
        <v>18</v>
      </c>
    </row>
    <row r="32" spans="3:4" ht="12.75">
      <c r="C32" s="4" t="s">
        <v>61</v>
      </c>
      <c r="D32" s="4" t="s">
        <v>64</v>
      </c>
    </row>
    <row r="33" spans="3:4" ht="12.75">
      <c r="C33" s="4" t="s">
        <v>15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7"/>
  <dimension ref="C1:F33"/>
  <sheetViews>
    <sheetView workbookViewId="0" topLeftCell="A1">
      <selection activeCell="I12" sqref="I1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5225</v>
      </c>
      <c r="E10" s="5"/>
      <c r="F10" s="5"/>
    </row>
    <row r="11" spans="3:6" ht="12.75">
      <c r="C11" s="2" t="s">
        <v>5</v>
      </c>
      <c r="D11" s="14">
        <v>4930</v>
      </c>
      <c r="E11" s="5"/>
      <c r="F11" s="5"/>
    </row>
    <row r="12" spans="3:6" ht="12.75">
      <c r="C12" s="2" t="s">
        <v>6</v>
      </c>
      <c r="D12" s="3">
        <f>D11/D10</f>
        <v>0.9435406698564593</v>
      </c>
      <c r="E12" s="5"/>
      <c r="F12" s="5"/>
    </row>
    <row r="13" spans="3:6" ht="12.75">
      <c r="C13" s="15" t="s">
        <v>44</v>
      </c>
      <c r="D13" s="16">
        <v>202</v>
      </c>
      <c r="E13" s="5"/>
      <c r="F13" s="5"/>
    </row>
    <row r="14" spans="3:6" ht="12.75">
      <c r="C14" s="17" t="s">
        <v>45</v>
      </c>
      <c r="D14" s="18">
        <f>321-202</f>
        <v>119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1365</v>
      </c>
      <c r="E18" s="3">
        <f>D18/D23</f>
        <v>0.29615968756780214</v>
      </c>
      <c r="F18" s="2">
        <v>6</v>
      </c>
    </row>
    <row r="19" spans="3:6" ht="12.75">
      <c r="C19" s="2" t="s">
        <v>52</v>
      </c>
      <c r="D19" s="7">
        <v>123</v>
      </c>
      <c r="E19" s="3">
        <f>D19/D23</f>
        <v>0.02668691690171404</v>
      </c>
      <c r="F19" s="2">
        <v>0</v>
      </c>
    </row>
    <row r="20" spans="3:6" ht="12.75">
      <c r="C20" s="2" t="s">
        <v>15</v>
      </c>
      <c r="D20" s="7">
        <v>2488</v>
      </c>
      <c r="E20" s="3">
        <f>D20/D23</f>
        <v>0.5398134085484921</v>
      </c>
      <c r="F20" s="2">
        <v>12</v>
      </c>
    </row>
    <row r="21" spans="3:6" ht="12.75">
      <c r="C21" s="2" t="s">
        <v>56</v>
      </c>
      <c r="D21" s="7">
        <v>84</v>
      </c>
      <c r="E21" s="3">
        <f>D21/D23</f>
        <v>0.018225211542633978</v>
      </c>
      <c r="F21" s="2">
        <v>0</v>
      </c>
    </row>
    <row r="22" spans="3:6" ht="12.75">
      <c r="C22" s="2" t="s">
        <v>17</v>
      </c>
      <c r="D22" s="7">
        <v>549</v>
      </c>
      <c r="E22" s="3">
        <f>D22/D23</f>
        <v>0.11911477543935778</v>
      </c>
      <c r="F22" s="2">
        <v>2</v>
      </c>
    </row>
    <row r="23" spans="3:6" ht="12.75">
      <c r="C23" s="6" t="s">
        <v>12</v>
      </c>
      <c r="D23" s="8">
        <f>SUM(D18:D22)</f>
        <v>4609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52</v>
      </c>
      <c r="D30" s="4" t="s">
        <v>54</v>
      </c>
    </row>
    <row r="31" spans="3:4" ht="12.75">
      <c r="C31" s="4" t="s">
        <v>15</v>
      </c>
      <c r="D31" s="4" t="s">
        <v>16</v>
      </c>
    </row>
    <row r="32" spans="3:4" ht="12.75">
      <c r="C32" s="4" t="s">
        <v>56</v>
      </c>
      <c r="D32" s="4" t="s">
        <v>59</v>
      </c>
    </row>
    <row r="33" spans="3:4" ht="12.75">
      <c r="C33" s="4" t="s">
        <v>17</v>
      </c>
      <c r="D33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8"/>
  <dimension ref="C1:F33"/>
  <sheetViews>
    <sheetView workbookViewId="0" topLeftCell="A7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7606</v>
      </c>
      <c r="E10" s="5"/>
      <c r="F10" s="5"/>
    </row>
    <row r="11" spans="3:6" ht="12.75">
      <c r="C11" s="2" t="s">
        <v>5</v>
      </c>
      <c r="D11" s="14">
        <v>7234</v>
      </c>
      <c r="E11" s="5"/>
      <c r="F11" s="5"/>
    </row>
    <row r="12" spans="3:6" ht="12.75">
      <c r="C12" s="2" t="s">
        <v>6</v>
      </c>
      <c r="D12" s="3">
        <f>D11/D10</f>
        <v>0.9510912437549304</v>
      </c>
      <c r="E12" s="5"/>
      <c r="F12" s="5"/>
    </row>
    <row r="13" spans="3:6" ht="12.75">
      <c r="C13" s="15" t="s">
        <v>44</v>
      </c>
      <c r="D13" s="16">
        <v>262</v>
      </c>
      <c r="E13" s="5"/>
      <c r="F13" s="5"/>
    </row>
    <row r="14" spans="3:6" ht="12.75">
      <c r="C14" s="17" t="s">
        <v>45</v>
      </c>
      <c r="D14" s="18">
        <f>409-262</f>
        <v>147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47</v>
      </c>
      <c r="D18" s="7">
        <v>148</v>
      </c>
      <c r="E18" s="3">
        <f>D18/D23</f>
        <v>0.021684981684981685</v>
      </c>
      <c r="F18" s="2">
        <v>0</v>
      </c>
    </row>
    <row r="19" spans="3:6" ht="13.5" customHeight="1">
      <c r="C19" s="2" t="s">
        <v>15</v>
      </c>
      <c r="D19" s="7">
        <v>3806</v>
      </c>
      <c r="E19" s="3">
        <f>D19/D23</f>
        <v>0.5576556776556777</v>
      </c>
      <c r="F19" s="2">
        <v>12</v>
      </c>
    </row>
    <row r="20" spans="3:6" ht="12.75">
      <c r="C20" s="2" t="s">
        <v>3</v>
      </c>
      <c r="D20" s="7">
        <v>1721</v>
      </c>
      <c r="E20" s="3">
        <f>D20/D23</f>
        <v>0.2521611721611722</v>
      </c>
      <c r="F20" s="2">
        <v>5</v>
      </c>
    </row>
    <row r="21" spans="3:6" ht="12.75">
      <c r="C21" s="2" t="s">
        <v>17</v>
      </c>
      <c r="D21" s="7">
        <v>1005</v>
      </c>
      <c r="E21" s="3">
        <f>D21/D23</f>
        <v>0.14725274725274726</v>
      </c>
      <c r="F21" s="2">
        <v>3</v>
      </c>
    </row>
    <row r="22" spans="3:6" ht="12.75">
      <c r="C22" s="2" t="s">
        <v>52</v>
      </c>
      <c r="D22" s="7">
        <v>145</v>
      </c>
      <c r="E22" s="3">
        <f>D22/D23</f>
        <v>0.021245421245421246</v>
      </c>
      <c r="F22" s="2">
        <v>0</v>
      </c>
    </row>
    <row r="23" spans="3:6" ht="12.75">
      <c r="C23" s="6" t="s">
        <v>12</v>
      </c>
      <c r="D23" s="8">
        <f>SUM(D18:D22)</f>
        <v>6825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47</v>
      </c>
      <c r="D29" s="4" t="s">
        <v>48</v>
      </c>
    </row>
    <row r="30" spans="3:4" ht="12.75">
      <c r="C30" s="4" t="s">
        <v>15</v>
      </c>
      <c r="D30" s="4" t="s">
        <v>16</v>
      </c>
    </row>
    <row r="31" spans="3:4" ht="12.75">
      <c r="C31" s="4" t="s">
        <v>3</v>
      </c>
      <c r="D31" s="4" t="s">
        <v>14</v>
      </c>
    </row>
    <row r="32" spans="3:4" ht="12.75">
      <c r="C32" s="4" t="s">
        <v>17</v>
      </c>
      <c r="D32" s="4" t="s">
        <v>18</v>
      </c>
    </row>
    <row r="33" spans="3:4" ht="12.75">
      <c r="C33" s="4" t="s">
        <v>52</v>
      </c>
      <c r="D33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0"/>
  <dimension ref="C1:F42"/>
  <sheetViews>
    <sheetView workbookViewId="0" topLeftCell="A16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22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110387</v>
      </c>
      <c r="E10" s="5"/>
      <c r="F10" s="5"/>
    </row>
    <row r="11" spans="3:6" ht="12.75">
      <c r="C11" s="2" t="s">
        <v>5</v>
      </c>
      <c r="D11" s="14">
        <v>102380</v>
      </c>
      <c r="E11" s="5"/>
      <c r="F11" s="5"/>
    </row>
    <row r="12" spans="3:6" ht="12.75">
      <c r="C12" s="2" t="s">
        <v>6</v>
      </c>
      <c r="D12" s="3">
        <f>D11/D10</f>
        <v>0.9274642847436745</v>
      </c>
      <c r="E12" s="5"/>
      <c r="F12" s="5"/>
    </row>
    <row r="13" spans="3:6" ht="12.75">
      <c r="C13" s="15" t="s">
        <v>44</v>
      </c>
      <c r="D13" s="16">
        <v>2200</v>
      </c>
      <c r="E13" s="5"/>
      <c r="F13" s="5"/>
    </row>
    <row r="14" spans="3:6" ht="12.75">
      <c r="C14" s="17" t="s">
        <v>45</v>
      </c>
      <c r="D14" s="18">
        <f>3961-2200</f>
        <v>1761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12924</v>
      </c>
      <c r="E18" s="3">
        <f>D18/D29</f>
        <v>0.13131610766213841</v>
      </c>
      <c r="F18" s="2">
        <v>7</v>
      </c>
    </row>
    <row r="19" spans="3:6" ht="13.5" customHeight="1">
      <c r="C19" s="2" t="s">
        <v>47</v>
      </c>
      <c r="D19" s="7">
        <v>3504</v>
      </c>
      <c r="E19" s="3">
        <f>D19/D29</f>
        <v>0.035602881557422854</v>
      </c>
      <c r="F19" s="2">
        <v>1</v>
      </c>
    </row>
    <row r="20" spans="3:6" ht="13.5" customHeight="1">
      <c r="C20" s="2" t="s">
        <v>56</v>
      </c>
      <c r="D20" s="7">
        <v>2101</v>
      </c>
      <c r="E20" s="3">
        <f>D20/D29</f>
        <v>0.021347504038854288</v>
      </c>
      <c r="F20" s="2">
        <v>1</v>
      </c>
    </row>
    <row r="21" spans="3:6" ht="13.5" customHeight="1">
      <c r="C21" s="2" t="s">
        <v>15</v>
      </c>
      <c r="D21" s="7">
        <v>44706</v>
      </c>
      <c r="E21" s="3">
        <f>D21/D29</f>
        <v>0.4542415590485577</v>
      </c>
      <c r="F21" s="2">
        <v>25</v>
      </c>
    </row>
    <row r="22" spans="3:6" ht="13.5" customHeight="1">
      <c r="C22" s="2" t="s">
        <v>71</v>
      </c>
      <c r="D22" s="7">
        <v>757</v>
      </c>
      <c r="E22" s="3">
        <f>D22/D29</f>
        <v>0.007691604263404424</v>
      </c>
      <c r="F22" s="2">
        <v>0</v>
      </c>
    </row>
    <row r="23" spans="3:6" ht="13.5" customHeight="1">
      <c r="C23" s="2" t="s">
        <v>3</v>
      </c>
      <c r="D23" s="7">
        <v>22782</v>
      </c>
      <c r="E23" s="3">
        <f>D23/D29</f>
        <v>0.2314796939615318</v>
      </c>
      <c r="F23" s="2">
        <v>12</v>
      </c>
    </row>
    <row r="24" spans="3:6" ht="13.5" customHeight="1">
      <c r="C24" s="2" t="s">
        <v>20</v>
      </c>
      <c r="D24" s="7">
        <v>1111</v>
      </c>
      <c r="E24" s="3">
        <f>D24/D29</f>
        <v>0.011288470722116665</v>
      </c>
      <c r="F24" s="2">
        <v>0</v>
      </c>
    </row>
    <row r="25" spans="3:6" ht="13.5" customHeight="1">
      <c r="C25" s="2" t="s">
        <v>72</v>
      </c>
      <c r="D25" s="7">
        <v>1231</v>
      </c>
      <c r="E25" s="3">
        <f>D25/D29</f>
        <v>0.01250774748778183</v>
      </c>
      <c r="F25" s="2">
        <v>0</v>
      </c>
    </row>
    <row r="26" spans="3:6" ht="12.75">
      <c r="C26" s="2" t="s">
        <v>52</v>
      </c>
      <c r="D26" s="7">
        <v>2192</v>
      </c>
      <c r="E26" s="3">
        <f>D26/D29</f>
        <v>0.022272122252817037</v>
      </c>
      <c r="F26" s="2">
        <v>1</v>
      </c>
    </row>
    <row r="27" spans="3:6" ht="12.75">
      <c r="C27" s="2" t="s">
        <v>53</v>
      </c>
      <c r="D27" s="7">
        <v>2908</v>
      </c>
      <c r="E27" s="3">
        <f>D27/D29</f>
        <v>0.02954714028795253</v>
      </c>
      <c r="F27" s="2">
        <v>1</v>
      </c>
    </row>
    <row r="28" spans="3:6" ht="12.75">
      <c r="C28" s="2" t="s">
        <v>62</v>
      </c>
      <c r="D28" s="7">
        <v>4203</v>
      </c>
      <c r="E28" s="3">
        <f>D28/D29</f>
        <v>0.04270516871742245</v>
      </c>
      <c r="F28" s="2">
        <v>2</v>
      </c>
    </row>
    <row r="29" spans="3:6" ht="12.75">
      <c r="C29" s="6" t="s">
        <v>12</v>
      </c>
      <c r="D29" s="8">
        <f>SUM(D18:D28)</f>
        <v>98419</v>
      </c>
      <c r="E29" s="9"/>
      <c r="F29" s="6">
        <f>SUM(F18:F28)</f>
        <v>50</v>
      </c>
    </row>
    <row r="33" ht="12.75">
      <c r="C33" s="12" t="s">
        <v>13</v>
      </c>
    </row>
    <row r="35" spans="3:4" ht="12.75">
      <c r="C35" s="4" t="s">
        <v>17</v>
      </c>
      <c r="D35" s="4" t="s">
        <v>18</v>
      </c>
    </row>
    <row r="36" spans="3:4" ht="12.75">
      <c r="C36" s="4" t="s">
        <v>47</v>
      </c>
      <c r="D36" s="4" t="s">
        <v>48</v>
      </c>
    </row>
    <row r="37" spans="3:4" ht="12.75">
      <c r="C37" s="4" t="s">
        <v>56</v>
      </c>
      <c r="D37" s="4" t="s">
        <v>59</v>
      </c>
    </row>
    <row r="38" spans="3:4" ht="12.75">
      <c r="C38" s="4" t="s">
        <v>15</v>
      </c>
      <c r="D38" s="4" t="s">
        <v>16</v>
      </c>
    </row>
    <row r="39" spans="3:4" ht="12.75">
      <c r="C39" s="4" t="s">
        <v>71</v>
      </c>
      <c r="D39" s="4" t="s">
        <v>73</v>
      </c>
    </row>
    <row r="40" spans="3:4" ht="12.75">
      <c r="C40" s="4" t="s">
        <v>3</v>
      </c>
      <c r="D40" s="4" t="s">
        <v>14</v>
      </c>
    </row>
    <row r="41" spans="3:4" ht="12.75">
      <c r="C41" s="4" t="s">
        <v>20</v>
      </c>
      <c r="D41" s="4" t="s">
        <v>19</v>
      </c>
    </row>
    <row r="42" spans="3:4" ht="12.75">
      <c r="C42" s="4" t="s">
        <v>52</v>
      </c>
      <c r="D42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C1:F29"/>
  <sheetViews>
    <sheetView workbookViewId="0" topLeftCell="A1">
      <selection activeCell="G27" sqref="F27:G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6133</v>
      </c>
      <c r="E10" s="5"/>
      <c r="F10" s="5"/>
    </row>
    <row r="11" spans="3:6" ht="12.75">
      <c r="C11" s="2" t="s">
        <v>5</v>
      </c>
      <c r="D11" s="14">
        <v>5825</v>
      </c>
      <c r="E11" s="5"/>
      <c r="F11" s="5"/>
    </row>
    <row r="12" spans="3:6" ht="12.75">
      <c r="C12" s="2" t="s">
        <v>6</v>
      </c>
      <c r="D12" s="3">
        <f>D11/D10</f>
        <v>0.9497798793412685</v>
      </c>
      <c r="E12" s="5"/>
      <c r="F12" s="5"/>
    </row>
    <row r="13" spans="3:6" ht="12.75">
      <c r="C13" s="15" t="s">
        <v>44</v>
      </c>
      <c r="D13" s="16">
        <v>216</v>
      </c>
      <c r="E13" s="5"/>
      <c r="F13" s="5"/>
    </row>
    <row r="14" spans="3:6" ht="12.75">
      <c r="C14" s="17" t="s">
        <v>45</v>
      </c>
      <c r="D14" s="18">
        <f>334-216</f>
        <v>118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1129</v>
      </c>
      <c r="E18" s="3">
        <f>D18/D21</f>
        <v>0.20560917865598252</v>
      </c>
      <c r="F18" s="2">
        <v>4</v>
      </c>
    </row>
    <row r="19" spans="3:6" ht="12.75">
      <c r="C19" s="2" t="s">
        <v>17</v>
      </c>
      <c r="D19" s="2">
        <v>674</v>
      </c>
      <c r="E19" s="3">
        <f>D19/D21</f>
        <v>0.12274631214714989</v>
      </c>
      <c r="F19" s="2">
        <v>2</v>
      </c>
    </row>
    <row r="20" spans="3:6" ht="12.75">
      <c r="C20" s="2" t="s">
        <v>15</v>
      </c>
      <c r="D20" s="2">
        <v>3688</v>
      </c>
      <c r="E20" s="3">
        <f>D20/D21</f>
        <v>0.6716445091968676</v>
      </c>
      <c r="F20" s="2">
        <v>14</v>
      </c>
    </row>
    <row r="21" spans="3:6" ht="12.75">
      <c r="C21" s="6" t="s">
        <v>12</v>
      </c>
      <c r="D21" s="8">
        <f>SUM(D18:D19:D20)</f>
        <v>5491</v>
      </c>
      <c r="E21" s="9"/>
      <c r="F21" s="6">
        <f>SUM(F18:F19:F20)</f>
        <v>20</v>
      </c>
    </row>
    <row r="25" ht="12.75">
      <c r="C25" s="12" t="s">
        <v>13</v>
      </c>
    </row>
    <row r="27" spans="3:4" ht="12.75">
      <c r="C27" s="4" t="s">
        <v>3</v>
      </c>
      <c r="D27" s="4" t="s">
        <v>14</v>
      </c>
    </row>
    <row r="28" spans="3:4" ht="12.75">
      <c r="C28" s="4" t="s">
        <v>17</v>
      </c>
      <c r="D28" s="4" t="s">
        <v>18</v>
      </c>
    </row>
    <row r="29" spans="3:4" ht="12.75">
      <c r="C29" s="4" t="s">
        <v>15</v>
      </c>
      <c r="D29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9"/>
  <dimension ref="C1:F31"/>
  <sheetViews>
    <sheetView workbookViewId="0" topLeftCell="A1">
      <selection activeCell="D28" sqref="D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6328</v>
      </c>
      <c r="E10" s="5"/>
      <c r="F10" s="5"/>
    </row>
    <row r="11" spans="3:6" ht="12.75">
      <c r="C11" s="2" t="s">
        <v>5</v>
      </c>
      <c r="D11" s="14">
        <v>5997</v>
      </c>
      <c r="E11" s="5"/>
      <c r="F11" s="5"/>
    </row>
    <row r="12" spans="3:6" ht="12.75">
      <c r="C12" s="2" t="s">
        <v>6</v>
      </c>
      <c r="D12" s="3">
        <f>D11/D10</f>
        <v>0.947692793931732</v>
      </c>
      <c r="E12" s="5"/>
      <c r="F12" s="5"/>
    </row>
    <row r="13" spans="3:6" ht="12.75">
      <c r="C13" s="15" t="s">
        <v>44</v>
      </c>
      <c r="D13" s="16">
        <v>188</v>
      </c>
      <c r="E13" s="5"/>
      <c r="F13" s="5"/>
    </row>
    <row r="14" spans="3:6" ht="12.75">
      <c r="C14" s="17" t="s">
        <v>45</v>
      </c>
      <c r="D14" s="18">
        <f>270-188</f>
        <v>82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3142</v>
      </c>
      <c r="E18" s="3">
        <f>D18/D22</f>
        <v>0.5486292998079274</v>
      </c>
      <c r="F18" s="2">
        <v>11</v>
      </c>
    </row>
    <row r="19" spans="3:6" ht="13.5" customHeight="1">
      <c r="C19" s="2" t="s">
        <v>3</v>
      </c>
      <c r="D19" s="7">
        <v>1583</v>
      </c>
      <c r="E19" s="3">
        <f>D19/D22</f>
        <v>0.2764099877771957</v>
      </c>
      <c r="F19" s="2">
        <v>6</v>
      </c>
    </row>
    <row r="20" spans="3:6" ht="12.75">
      <c r="C20" s="2" t="s">
        <v>52</v>
      </c>
      <c r="D20" s="7">
        <v>107</v>
      </c>
      <c r="E20" s="3">
        <f>D20/D22</f>
        <v>0.018683429369652522</v>
      </c>
      <c r="F20" s="2">
        <v>0</v>
      </c>
    </row>
    <row r="21" spans="3:6" ht="12.75">
      <c r="C21" s="2" t="s">
        <v>17</v>
      </c>
      <c r="D21" s="7">
        <v>895</v>
      </c>
      <c r="E21" s="3">
        <f>D21/D22</f>
        <v>0.15627728304522437</v>
      </c>
      <c r="F21" s="2">
        <v>3</v>
      </c>
    </row>
    <row r="22" spans="3:6" ht="12.75">
      <c r="C22" s="6" t="s">
        <v>12</v>
      </c>
      <c r="D22" s="8">
        <f>SUM(D18:D21)</f>
        <v>5727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3</v>
      </c>
      <c r="D29" s="4" t="s">
        <v>14</v>
      </c>
    </row>
    <row r="30" spans="3:4" ht="12.75">
      <c r="C30" s="4" t="s">
        <v>52</v>
      </c>
      <c r="D30" s="4" t="s">
        <v>54</v>
      </c>
    </row>
    <row r="31" spans="3:4" ht="12.75">
      <c r="C31" s="4" t="s">
        <v>17</v>
      </c>
      <c r="D31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1"/>
  <dimension ref="C1:F33"/>
  <sheetViews>
    <sheetView workbookViewId="0" topLeftCell="A7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8114</v>
      </c>
      <c r="E10" s="5"/>
      <c r="F10" s="5"/>
    </row>
    <row r="11" spans="3:6" ht="12.75">
      <c r="C11" s="2" t="s">
        <v>5</v>
      </c>
      <c r="D11" s="14">
        <v>7714</v>
      </c>
      <c r="E11" s="5"/>
      <c r="F11" s="5"/>
    </row>
    <row r="12" spans="3:6" ht="12.75">
      <c r="C12" s="2" t="s">
        <v>6</v>
      </c>
      <c r="D12" s="3">
        <f>D11/D10</f>
        <v>0.950702489524279</v>
      </c>
      <c r="E12" s="5"/>
      <c r="F12" s="5"/>
    </row>
    <row r="13" spans="3:6" ht="12.75">
      <c r="C13" s="15" t="s">
        <v>44</v>
      </c>
      <c r="D13" s="16">
        <v>229</v>
      </c>
      <c r="E13" s="5"/>
      <c r="F13" s="5"/>
    </row>
    <row r="14" spans="3:6" ht="12.75">
      <c r="C14" s="17" t="s">
        <v>45</v>
      </c>
      <c r="D14" s="18">
        <f>330-229</f>
        <v>101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152</v>
      </c>
      <c r="E18" s="3">
        <f>D18/D23</f>
        <v>0.020585048754062838</v>
      </c>
      <c r="F18" s="2">
        <v>0</v>
      </c>
    </row>
    <row r="19" spans="3:6" ht="13.5" customHeight="1">
      <c r="C19" s="2" t="s">
        <v>15</v>
      </c>
      <c r="D19" s="7">
        <v>4209</v>
      </c>
      <c r="E19" s="3">
        <f>D19/D23</f>
        <v>0.5700162513542795</v>
      </c>
      <c r="F19" s="2">
        <v>13</v>
      </c>
    </row>
    <row r="20" spans="3:6" ht="12.75">
      <c r="C20" s="2" t="s">
        <v>56</v>
      </c>
      <c r="D20" s="7">
        <v>160</v>
      </c>
      <c r="E20" s="3">
        <f>D20/D23</f>
        <v>0.021668472372697724</v>
      </c>
      <c r="F20" s="2">
        <v>0</v>
      </c>
    </row>
    <row r="21" spans="3:6" ht="12.75">
      <c r="C21" s="2" t="s">
        <v>3</v>
      </c>
      <c r="D21" s="7">
        <v>1896</v>
      </c>
      <c r="E21" s="3">
        <f>D21/D23</f>
        <v>0.25677139761646806</v>
      </c>
      <c r="F21" s="2">
        <v>5</v>
      </c>
    </row>
    <row r="22" spans="3:6" ht="12.75">
      <c r="C22" s="2" t="s">
        <v>17</v>
      </c>
      <c r="D22" s="7">
        <v>967</v>
      </c>
      <c r="E22" s="3">
        <f>D22/D23</f>
        <v>0.13095882990249189</v>
      </c>
      <c r="F22" s="2">
        <v>2</v>
      </c>
    </row>
    <row r="23" spans="3:6" ht="12.75">
      <c r="C23" s="6" t="s">
        <v>12</v>
      </c>
      <c r="D23" s="8">
        <f>SUM(D18:D22)</f>
        <v>7384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52</v>
      </c>
      <c r="D29" s="4" t="s">
        <v>54</v>
      </c>
    </row>
    <row r="30" spans="3:4" ht="12.75">
      <c r="C30" s="4" t="s">
        <v>15</v>
      </c>
      <c r="D30" s="4" t="s">
        <v>16</v>
      </c>
    </row>
    <row r="31" spans="3:4" ht="12.75">
      <c r="C31" s="4" t="s">
        <v>56</v>
      </c>
      <c r="D31" s="4" t="s">
        <v>59</v>
      </c>
    </row>
    <row r="32" spans="3:4" ht="12.75">
      <c r="C32" s="4" t="s">
        <v>3</v>
      </c>
      <c r="D32" s="4" t="s">
        <v>14</v>
      </c>
    </row>
    <row r="33" spans="3:4" ht="12.75">
      <c r="C33" s="4" t="s">
        <v>17</v>
      </c>
      <c r="D33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2"/>
  <dimension ref="C1:F31"/>
  <sheetViews>
    <sheetView workbookViewId="0" topLeftCell="A1">
      <selection activeCell="D28" sqref="D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4408</v>
      </c>
      <c r="E10" s="5"/>
      <c r="F10" s="5"/>
    </row>
    <row r="11" spans="3:6" ht="12.75">
      <c r="C11" s="2" t="s">
        <v>5</v>
      </c>
      <c r="D11" s="14">
        <v>4153</v>
      </c>
      <c r="E11" s="5"/>
      <c r="F11" s="5"/>
    </row>
    <row r="12" spans="3:6" ht="12.75">
      <c r="C12" s="2" t="s">
        <v>6</v>
      </c>
      <c r="D12" s="3">
        <f>D11/D10</f>
        <v>0.9421506352087115</v>
      </c>
      <c r="E12" s="5"/>
      <c r="F12" s="5"/>
    </row>
    <row r="13" spans="3:6" ht="12.75">
      <c r="C13" s="15" t="s">
        <v>44</v>
      </c>
      <c r="D13" s="16">
        <v>144</v>
      </c>
      <c r="E13" s="5"/>
      <c r="F13" s="5"/>
    </row>
    <row r="14" spans="3:6" ht="12.75">
      <c r="C14" s="17" t="s">
        <v>45</v>
      </c>
      <c r="D14" s="18">
        <f>203-144</f>
        <v>59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343</v>
      </c>
      <c r="E18" s="3">
        <f>D18/D22</f>
        <v>0.08683544303797468</v>
      </c>
      <c r="F18" s="2">
        <v>1</v>
      </c>
    </row>
    <row r="19" spans="3:6" ht="13.5" customHeight="1">
      <c r="C19" s="2" t="s">
        <v>15</v>
      </c>
      <c r="D19" s="7">
        <v>2138</v>
      </c>
      <c r="E19" s="3">
        <f>D19/D22</f>
        <v>0.5412658227848102</v>
      </c>
      <c r="F19" s="2">
        <v>12</v>
      </c>
    </row>
    <row r="20" spans="3:6" ht="13.5" customHeight="1">
      <c r="C20" s="2" t="s">
        <v>52</v>
      </c>
      <c r="D20" s="7">
        <v>176</v>
      </c>
      <c r="E20" s="3">
        <f>D20/D22</f>
        <v>0.044556962025316456</v>
      </c>
      <c r="F20" s="2">
        <v>0</v>
      </c>
    </row>
    <row r="21" spans="3:6" ht="12.75">
      <c r="C21" s="2" t="s">
        <v>3</v>
      </c>
      <c r="D21" s="7">
        <v>1293</v>
      </c>
      <c r="E21" s="3">
        <f>D21/D22</f>
        <v>0.32734177215189875</v>
      </c>
      <c r="F21" s="2">
        <v>7</v>
      </c>
    </row>
    <row r="22" spans="3:6" ht="12.75">
      <c r="C22" s="6" t="s">
        <v>12</v>
      </c>
      <c r="D22" s="8">
        <f>SUM(D18:D21)</f>
        <v>3950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17</v>
      </c>
      <c r="D28" s="4" t="s">
        <v>18</v>
      </c>
    </row>
    <row r="29" spans="3:4" ht="12.75">
      <c r="C29" s="4" t="s">
        <v>15</v>
      </c>
      <c r="D29" s="4" t="s">
        <v>16</v>
      </c>
    </row>
    <row r="30" spans="3:4" ht="12.75">
      <c r="C30" s="4" t="s">
        <v>52</v>
      </c>
      <c r="D30" s="4" t="s">
        <v>54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3"/>
  <dimension ref="C1:F33"/>
  <sheetViews>
    <sheetView workbookViewId="0" topLeftCell="A7">
      <selection activeCell="G31" sqref="G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7606</v>
      </c>
      <c r="E10" s="5"/>
      <c r="F10" s="5"/>
    </row>
    <row r="11" spans="3:6" ht="12.75">
      <c r="C11" s="2" t="s">
        <v>5</v>
      </c>
      <c r="D11" s="14">
        <v>7209</v>
      </c>
      <c r="E11" s="5"/>
      <c r="F11" s="5"/>
    </row>
    <row r="12" spans="3:6" ht="12.75">
      <c r="C12" s="2" t="s">
        <v>6</v>
      </c>
      <c r="D12" s="3">
        <f>D11/D10</f>
        <v>0.9478043649750197</v>
      </c>
      <c r="E12" s="5"/>
      <c r="F12" s="5"/>
    </row>
    <row r="13" spans="3:6" ht="12.75">
      <c r="C13" s="15" t="s">
        <v>44</v>
      </c>
      <c r="D13" s="16">
        <v>236</v>
      </c>
      <c r="E13" s="5"/>
      <c r="F13" s="5"/>
    </row>
    <row r="14" spans="3:6" ht="12.75">
      <c r="C14" s="17" t="s">
        <v>45</v>
      </c>
      <c r="D14" s="18">
        <f>374-236</f>
        <v>138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1706</v>
      </c>
      <c r="E18" s="3">
        <f>D18/D23</f>
        <v>0.24959765910753476</v>
      </c>
      <c r="F18" s="2">
        <v>5</v>
      </c>
    </row>
    <row r="19" spans="3:6" ht="13.5" customHeight="1">
      <c r="C19" s="2" t="s">
        <v>52</v>
      </c>
      <c r="D19" s="7">
        <v>174</v>
      </c>
      <c r="E19" s="3">
        <f>D19/D23</f>
        <v>0.025457205559619604</v>
      </c>
      <c r="F19" s="2">
        <v>0</v>
      </c>
    </row>
    <row r="20" spans="3:6" ht="13.5" customHeight="1">
      <c r="C20" s="2" t="s">
        <v>61</v>
      </c>
      <c r="D20" s="7">
        <v>163</v>
      </c>
      <c r="E20" s="3">
        <f>D20/D23</f>
        <v>0.023847841989758596</v>
      </c>
      <c r="F20" s="2">
        <v>0</v>
      </c>
    </row>
    <row r="21" spans="3:6" ht="12.75">
      <c r="C21" s="2" t="s">
        <v>17</v>
      </c>
      <c r="D21" s="7">
        <v>704</v>
      </c>
      <c r="E21" s="3">
        <f>D21/D23</f>
        <v>0.1029992684711046</v>
      </c>
      <c r="F21" s="2">
        <v>2</v>
      </c>
    </row>
    <row r="22" spans="3:6" ht="12.75">
      <c r="C22" s="2" t="s">
        <v>51</v>
      </c>
      <c r="D22" s="7">
        <v>4088</v>
      </c>
      <c r="E22" s="3">
        <f>D22/D23</f>
        <v>0.5980980248719825</v>
      </c>
      <c r="F22" s="2">
        <v>13</v>
      </c>
    </row>
    <row r="23" spans="3:6" ht="12.75">
      <c r="C23" s="6" t="s">
        <v>12</v>
      </c>
      <c r="D23" s="8">
        <f>SUM(D18:D22)</f>
        <v>6835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52</v>
      </c>
      <c r="D30" s="4" t="s">
        <v>54</v>
      </c>
    </row>
    <row r="31" spans="3:4" ht="12.75">
      <c r="C31" s="4" t="s">
        <v>61</v>
      </c>
      <c r="D31" s="4" t="s">
        <v>64</v>
      </c>
    </row>
    <row r="32" spans="3:4" ht="12.75">
      <c r="C32" s="4" t="s">
        <v>17</v>
      </c>
      <c r="D32" s="4" t="s">
        <v>18</v>
      </c>
    </row>
    <row r="33" spans="3:4" ht="12.75">
      <c r="C33" s="4" t="s">
        <v>51</v>
      </c>
      <c r="D33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34"/>
  <dimension ref="C1:F37"/>
  <sheetViews>
    <sheetView tabSelected="1"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17960</v>
      </c>
      <c r="E10" s="5"/>
      <c r="F10" s="5"/>
    </row>
    <row r="11" spans="3:6" ht="12.75">
      <c r="C11" s="2" t="s">
        <v>5</v>
      </c>
      <c r="D11" s="14">
        <v>16887</v>
      </c>
      <c r="E11" s="5"/>
      <c r="F11" s="5"/>
    </row>
    <row r="12" spans="3:6" ht="12.75">
      <c r="C12" s="2" t="s">
        <v>6</v>
      </c>
      <c r="D12" s="3">
        <f>D11/D10</f>
        <v>0.9402561247216036</v>
      </c>
      <c r="E12" s="5"/>
      <c r="F12" s="5"/>
    </row>
    <row r="13" spans="3:6" ht="12.75">
      <c r="C13" s="15" t="s">
        <v>44</v>
      </c>
      <c r="D13" s="16">
        <v>408</v>
      </c>
      <c r="E13" s="5"/>
      <c r="F13" s="5"/>
    </row>
    <row r="14" spans="3:6" ht="12.75">
      <c r="C14" s="17" t="s">
        <v>45</v>
      </c>
      <c r="D14" s="18">
        <f>636-408</f>
        <v>228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817</v>
      </c>
      <c r="E18" s="3">
        <f>D18/D25</f>
        <v>0.050273829302812136</v>
      </c>
      <c r="F18" s="2">
        <v>1</v>
      </c>
    </row>
    <row r="19" spans="3:6" ht="13.5" customHeight="1">
      <c r="C19" s="2" t="s">
        <v>17</v>
      </c>
      <c r="D19" s="7">
        <v>2090</v>
      </c>
      <c r="E19" s="3">
        <f>D19/D25</f>
        <v>0.1286074703095194</v>
      </c>
      <c r="F19" s="2">
        <v>4</v>
      </c>
    </row>
    <row r="20" spans="3:6" ht="13.5" customHeight="1">
      <c r="C20" s="2" t="s">
        <v>56</v>
      </c>
      <c r="D20" s="7">
        <v>228</v>
      </c>
      <c r="E20" s="3">
        <f>D20/D25</f>
        <v>0.014029905851947572</v>
      </c>
      <c r="F20" s="2">
        <v>0</v>
      </c>
    </row>
    <row r="21" spans="3:6" ht="13.5" customHeight="1">
      <c r="C21" s="2" t="s">
        <v>47</v>
      </c>
      <c r="D21" s="7">
        <v>254</v>
      </c>
      <c r="E21" s="3">
        <f>D21/D25</f>
        <v>0.01562980739646791</v>
      </c>
      <c r="F21" s="2">
        <v>0</v>
      </c>
    </row>
    <row r="22" spans="3:6" ht="13.5" customHeight="1">
      <c r="C22" s="2" t="s">
        <v>3</v>
      </c>
      <c r="D22" s="7">
        <v>3985</v>
      </c>
      <c r="E22" s="3">
        <f>D22/D25</f>
        <v>0.2452156790351363</v>
      </c>
      <c r="F22" s="2">
        <v>8</v>
      </c>
    </row>
    <row r="23" spans="3:6" ht="13.5" customHeight="1">
      <c r="C23" s="2" t="s">
        <v>52</v>
      </c>
      <c r="D23" s="7">
        <v>328</v>
      </c>
      <c r="E23" s="3">
        <f>D23/D25</f>
        <v>0.020183373330871945</v>
      </c>
      <c r="F23" s="2">
        <v>0</v>
      </c>
    </row>
    <row r="24" spans="3:6" ht="13.5" customHeight="1">
      <c r="C24" s="2" t="s">
        <v>15</v>
      </c>
      <c r="D24" s="7">
        <v>8549</v>
      </c>
      <c r="E24" s="3">
        <f>D24/D25</f>
        <v>0.5260599347732448</v>
      </c>
      <c r="F24" s="2">
        <v>17</v>
      </c>
    </row>
    <row r="25" spans="3:6" ht="12.75">
      <c r="C25" s="6" t="s">
        <v>12</v>
      </c>
      <c r="D25" s="8">
        <f>SUM(D18:D24)</f>
        <v>16251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57</v>
      </c>
      <c r="D31" s="4" t="s">
        <v>58</v>
      </c>
    </row>
    <row r="32" spans="3:4" ht="12.75">
      <c r="C32" s="4" t="s">
        <v>17</v>
      </c>
      <c r="D32" s="4" t="s">
        <v>18</v>
      </c>
    </row>
    <row r="33" spans="3:4" ht="12.75">
      <c r="C33" s="4" t="s">
        <v>56</v>
      </c>
      <c r="D33" s="4" t="s">
        <v>59</v>
      </c>
    </row>
    <row r="34" spans="3:4" ht="12.75">
      <c r="C34" s="4" t="s">
        <v>47</v>
      </c>
      <c r="D34" s="4" t="s">
        <v>48</v>
      </c>
    </row>
    <row r="35" spans="3:4" ht="12.75">
      <c r="C35" s="4" t="s">
        <v>3</v>
      </c>
      <c r="D35" s="4" t="s">
        <v>14</v>
      </c>
    </row>
    <row r="36" spans="3:4" ht="12.75">
      <c r="C36" s="4" t="s">
        <v>52</v>
      </c>
      <c r="D36" s="4" t="s">
        <v>54</v>
      </c>
    </row>
    <row r="37" spans="3:4" ht="12.75">
      <c r="C37" s="4" t="s">
        <v>15</v>
      </c>
      <c r="D37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/>
  <dimension ref="C1:F29"/>
  <sheetViews>
    <sheetView workbookViewId="0" topLeftCell="A1">
      <selection activeCell="H26" sqref="H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5903</v>
      </c>
      <c r="E10" s="5"/>
      <c r="F10" s="5"/>
    </row>
    <row r="11" spans="3:6" ht="12.75">
      <c r="C11" s="2" t="s">
        <v>5</v>
      </c>
      <c r="D11" s="14">
        <v>5517</v>
      </c>
      <c r="E11" s="5"/>
      <c r="F11" s="5"/>
    </row>
    <row r="12" spans="3:6" ht="12.75">
      <c r="C12" s="2" t="s">
        <v>6</v>
      </c>
      <c r="D12" s="3">
        <f>D11/D10</f>
        <v>0.9346095205827545</v>
      </c>
      <c r="E12" s="5"/>
      <c r="F12" s="5"/>
    </row>
    <row r="13" spans="3:6" ht="12.75">
      <c r="C13" s="15" t="s">
        <v>44</v>
      </c>
      <c r="D13" s="16">
        <v>270</v>
      </c>
      <c r="E13" s="5"/>
      <c r="F13" s="5"/>
    </row>
    <row r="14" spans="3:6" ht="12.75">
      <c r="C14" s="17" t="s">
        <v>45</v>
      </c>
      <c r="D14" s="18">
        <f>414-270</f>
        <v>144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2844</v>
      </c>
      <c r="E18" s="3">
        <f>D18/D21</f>
        <v>0.5573192239858906</v>
      </c>
      <c r="F18" s="2">
        <v>12</v>
      </c>
    </row>
    <row r="19" spans="3:6" ht="12.75">
      <c r="C19" s="2" t="s">
        <v>3</v>
      </c>
      <c r="D19" s="7">
        <v>1416</v>
      </c>
      <c r="E19" s="3">
        <f>D19/D21</f>
        <v>0.2774838330393886</v>
      </c>
      <c r="F19" s="2">
        <v>5</v>
      </c>
    </row>
    <row r="20" spans="3:6" ht="12.75">
      <c r="C20" s="2" t="s">
        <v>17</v>
      </c>
      <c r="D20" s="2">
        <v>843</v>
      </c>
      <c r="E20" s="3">
        <f>D20/D21</f>
        <v>0.16519694297472076</v>
      </c>
      <c r="F20" s="2">
        <v>3</v>
      </c>
    </row>
    <row r="21" spans="3:6" ht="12.75">
      <c r="C21" s="6" t="s">
        <v>12</v>
      </c>
      <c r="D21" s="8">
        <f>SUM(D18:D20)</f>
        <v>5103</v>
      </c>
      <c r="E21" s="9"/>
      <c r="F21" s="6">
        <f>SUM(F18:F20)</f>
        <v>20</v>
      </c>
    </row>
    <row r="25" ht="12.75">
      <c r="C25" s="12" t="s">
        <v>13</v>
      </c>
    </row>
    <row r="27" spans="3:4" ht="12.75">
      <c r="C27" s="4" t="s">
        <v>3</v>
      </c>
      <c r="D27" s="4" t="s">
        <v>14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/>
  <dimension ref="C1:F29"/>
  <sheetViews>
    <sheetView workbookViewId="0" topLeftCell="A1">
      <selection activeCell="G13" sqref="G1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5753</v>
      </c>
      <c r="E10" s="5"/>
      <c r="F10" s="5"/>
    </row>
    <row r="11" spans="3:6" ht="12.75">
      <c r="C11" s="2" t="s">
        <v>5</v>
      </c>
      <c r="D11" s="14">
        <v>5428</v>
      </c>
      <c r="E11" s="5"/>
      <c r="F11" s="5"/>
    </row>
    <row r="12" spans="3:6" ht="12.75">
      <c r="C12" s="2" t="s">
        <v>6</v>
      </c>
      <c r="D12" s="3">
        <f>D11/D10</f>
        <v>0.9435077350947332</v>
      </c>
      <c r="E12" s="5"/>
      <c r="F12" s="5"/>
    </row>
    <row r="13" spans="3:6" ht="12.75">
      <c r="C13" s="15" t="s">
        <v>44</v>
      </c>
      <c r="D13" s="16">
        <v>189</v>
      </c>
      <c r="E13" s="5"/>
      <c r="F13" s="5"/>
    </row>
    <row r="14" spans="3:6" ht="12.75">
      <c r="C14" s="17" t="s">
        <v>45</v>
      </c>
      <c r="D14" s="18">
        <f>325-189</f>
        <v>136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1094</v>
      </c>
      <c r="E18" s="3">
        <f>D18/D21</f>
        <v>0.21438369586517736</v>
      </c>
      <c r="F18" s="2">
        <v>4</v>
      </c>
    </row>
    <row r="19" spans="3:6" ht="12.75">
      <c r="C19" s="2" t="s">
        <v>17</v>
      </c>
      <c r="D19" s="7">
        <v>736</v>
      </c>
      <c r="E19" s="3">
        <f>D19/D21</f>
        <v>0.14422888496962571</v>
      </c>
      <c r="F19" s="2">
        <v>3</v>
      </c>
    </row>
    <row r="20" spans="3:6" ht="12.75">
      <c r="C20" s="2" t="s">
        <v>15</v>
      </c>
      <c r="D20" s="2">
        <v>3273</v>
      </c>
      <c r="E20" s="3">
        <f>D20/D21</f>
        <v>0.6413874191651969</v>
      </c>
      <c r="F20" s="2">
        <v>13</v>
      </c>
    </row>
    <row r="21" spans="3:6" ht="12.75">
      <c r="C21" s="6" t="s">
        <v>12</v>
      </c>
      <c r="D21" s="8">
        <f>SUM(D18:D20)</f>
        <v>5103</v>
      </c>
      <c r="E21" s="9"/>
      <c r="F21" s="6">
        <f>SUM(F18:F20)</f>
        <v>20</v>
      </c>
    </row>
    <row r="25" ht="12.75">
      <c r="C25" s="12" t="s">
        <v>13</v>
      </c>
    </row>
    <row r="27" spans="3:4" ht="12.75">
      <c r="C27" s="4" t="s">
        <v>3</v>
      </c>
      <c r="D27" s="4" t="s">
        <v>14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C1:F37"/>
  <sheetViews>
    <sheetView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10570</v>
      </c>
      <c r="E10" s="5"/>
      <c r="F10" s="5"/>
    </row>
    <row r="11" spans="3:6" ht="12.75">
      <c r="C11" s="2" t="s">
        <v>5</v>
      </c>
      <c r="D11" s="14">
        <v>10025</v>
      </c>
      <c r="E11" s="5"/>
      <c r="F11" s="5"/>
    </row>
    <row r="12" spans="3:6" ht="12.75">
      <c r="C12" s="2" t="s">
        <v>6</v>
      </c>
      <c r="D12" s="3">
        <f>D11/D10</f>
        <v>0.9484389782403028</v>
      </c>
      <c r="E12" s="5"/>
      <c r="F12" s="5"/>
    </row>
    <row r="13" spans="3:6" ht="12.75">
      <c r="C13" s="15" t="s">
        <v>44</v>
      </c>
      <c r="D13" s="16">
        <v>252</v>
      </c>
      <c r="E13" s="5"/>
      <c r="F13" s="5"/>
    </row>
    <row r="14" spans="3:6" ht="12.75">
      <c r="C14" s="17" t="s">
        <v>45</v>
      </c>
      <c r="D14" s="18">
        <f>417-252</f>
        <v>165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47</v>
      </c>
      <c r="D18" s="7">
        <v>129</v>
      </c>
      <c r="E18" s="3">
        <f>D18/D25</f>
        <v>0.013426311407160699</v>
      </c>
      <c r="F18" s="2">
        <v>0</v>
      </c>
    </row>
    <row r="19" spans="3:6" ht="12.75">
      <c r="C19" s="2" t="s">
        <v>52</v>
      </c>
      <c r="D19" s="7">
        <v>380</v>
      </c>
      <c r="E19" s="3">
        <f>D19/D25</f>
        <v>0.0395503746877602</v>
      </c>
      <c r="F19" s="2">
        <v>1</v>
      </c>
    </row>
    <row r="20" spans="3:6" ht="12.75">
      <c r="C20" s="2" t="s">
        <v>56</v>
      </c>
      <c r="D20" s="7">
        <v>135</v>
      </c>
      <c r="E20" s="3">
        <f>D20/D25</f>
        <v>0.014050791007493756</v>
      </c>
      <c r="F20" s="2">
        <v>0</v>
      </c>
    </row>
    <row r="21" spans="3:6" ht="12.75">
      <c r="C21" s="2" t="s">
        <v>17</v>
      </c>
      <c r="D21" s="7">
        <v>1410</v>
      </c>
      <c r="E21" s="3">
        <f>D21/D25</f>
        <v>0.1467527060782681</v>
      </c>
      <c r="F21" s="2">
        <v>4</v>
      </c>
    </row>
    <row r="22" spans="3:6" ht="12.75">
      <c r="C22" s="2" t="s">
        <v>57</v>
      </c>
      <c r="D22" s="7">
        <v>482</v>
      </c>
      <c r="E22" s="3">
        <f>D22/D25</f>
        <v>0.05016652789342215</v>
      </c>
      <c r="F22" s="2">
        <v>1</v>
      </c>
    </row>
    <row r="23" spans="3:6" ht="12.75">
      <c r="C23" s="2" t="s">
        <v>15</v>
      </c>
      <c r="D23" s="2">
        <v>5085</v>
      </c>
      <c r="E23" s="3">
        <f>D23/D25</f>
        <v>0.5292464612822648</v>
      </c>
      <c r="F23" s="2">
        <v>17</v>
      </c>
    </row>
    <row r="24" spans="3:6" ht="12.75">
      <c r="C24" s="2" t="s">
        <v>3</v>
      </c>
      <c r="D24" s="2">
        <v>1987</v>
      </c>
      <c r="E24" s="3">
        <f>D24/D25</f>
        <v>0.20680682764363031</v>
      </c>
      <c r="F24" s="2">
        <v>7</v>
      </c>
    </row>
    <row r="25" spans="3:6" ht="12.75">
      <c r="C25" s="6" t="s">
        <v>12</v>
      </c>
      <c r="D25" s="8">
        <f>SUM(D18:D24)</f>
        <v>9608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47</v>
      </c>
      <c r="D31" s="4" t="s">
        <v>48</v>
      </c>
    </row>
    <row r="32" spans="3:4" ht="12.75">
      <c r="C32" s="4" t="s">
        <v>52</v>
      </c>
      <c r="D32" s="4" t="s">
        <v>54</v>
      </c>
    </row>
    <row r="33" spans="3:4" ht="12.75">
      <c r="C33" s="4" t="s">
        <v>56</v>
      </c>
      <c r="D33" s="4" t="s">
        <v>59</v>
      </c>
    </row>
    <row r="34" spans="3:4" ht="12.75">
      <c r="C34" s="4" t="s">
        <v>17</v>
      </c>
      <c r="D34" s="4" t="s">
        <v>18</v>
      </c>
    </row>
    <row r="35" spans="3:4" ht="12.75">
      <c r="C35" s="4" t="s">
        <v>57</v>
      </c>
      <c r="D35" s="4" t="s">
        <v>58</v>
      </c>
    </row>
    <row r="36" spans="3:4" ht="12.75">
      <c r="C36" s="4" t="s">
        <v>15</v>
      </c>
      <c r="D36" s="4" t="s">
        <v>16</v>
      </c>
    </row>
    <row r="37" spans="3:4" ht="12.75">
      <c r="C37" s="4" t="s">
        <v>3</v>
      </c>
      <c r="D37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C1:F35"/>
  <sheetViews>
    <sheetView workbookViewId="0" topLeftCell="A13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6727</v>
      </c>
      <c r="E10" s="5"/>
      <c r="F10" s="5"/>
    </row>
    <row r="11" spans="3:6" ht="12.75">
      <c r="C11" s="2" t="s">
        <v>5</v>
      </c>
      <c r="D11" s="14">
        <v>6297</v>
      </c>
      <c r="E11" s="5"/>
      <c r="F11" s="5"/>
    </row>
    <row r="12" spans="3:6" ht="12.75">
      <c r="C12" s="2" t="s">
        <v>6</v>
      </c>
      <c r="D12" s="3">
        <f>D11/D10</f>
        <v>0.9360784896685</v>
      </c>
      <c r="E12" s="5"/>
      <c r="F12" s="5"/>
    </row>
    <row r="13" spans="3:6" ht="12.75">
      <c r="C13" s="15" t="s">
        <v>44</v>
      </c>
      <c r="D13" s="16">
        <v>230</v>
      </c>
      <c r="E13" s="5"/>
      <c r="F13" s="5"/>
    </row>
    <row r="14" spans="3:6" ht="12.75">
      <c r="C14" s="17" t="s">
        <v>45</v>
      </c>
      <c r="D14" s="18">
        <f>353-230</f>
        <v>123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47</v>
      </c>
      <c r="D18" s="7">
        <v>128</v>
      </c>
      <c r="E18" s="3">
        <f>D18/D24</f>
        <v>0.021534320323014805</v>
      </c>
      <c r="F18" s="2">
        <v>0</v>
      </c>
    </row>
    <row r="19" spans="3:6" ht="12.75">
      <c r="C19" s="2" t="s">
        <v>15</v>
      </c>
      <c r="D19" s="7">
        <v>2700</v>
      </c>
      <c r="E19" s="3">
        <f>D19/D24</f>
        <v>0.45423956931359355</v>
      </c>
      <c r="F19" s="2">
        <v>10</v>
      </c>
    </row>
    <row r="20" spans="3:6" ht="12.75">
      <c r="C20" s="2" t="s">
        <v>3</v>
      </c>
      <c r="D20" s="7">
        <v>2065</v>
      </c>
      <c r="E20" s="3">
        <f>D20/D24</f>
        <v>0.34740915208613726</v>
      </c>
      <c r="F20" s="2">
        <v>8</v>
      </c>
    </row>
    <row r="21" spans="3:6" ht="12.75">
      <c r="C21" s="2" t="s">
        <v>17</v>
      </c>
      <c r="D21" s="7">
        <v>706</v>
      </c>
      <c r="E21" s="3">
        <f>D21/D24</f>
        <v>0.11877523553162854</v>
      </c>
      <c r="F21" s="2">
        <v>2</v>
      </c>
    </row>
    <row r="22" spans="3:6" ht="12.75">
      <c r="C22" s="2" t="s">
        <v>60</v>
      </c>
      <c r="D22" s="7">
        <v>128</v>
      </c>
      <c r="E22" s="3">
        <f>D22/D24</f>
        <v>0.021534320323014805</v>
      </c>
      <c r="F22" s="2">
        <v>0</v>
      </c>
    </row>
    <row r="23" spans="3:6" ht="12.75">
      <c r="C23" s="2" t="s">
        <v>52</v>
      </c>
      <c r="D23" s="7">
        <v>217</v>
      </c>
      <c r="E23" s="3">
        <f>D23/D24</f>
        <v>0.03650740242261104</v>
      </c>
      <c r="F23" s="2">
        <v>0</v>
      </c>
    </row>
    <row r="24" spans="3:6" ht="12.75">
      <c r="C24" s="6" t="s">
        <v>12</v>
      </c>
      <c r="D24" s="8">
        <f>SUM(D18:D23)</f>
        <v>5944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47</v>
      </c>
      <c r="D30" s="4" t="s">
        <v>48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17</v>
      </c>
      <c r="D33" s="4" t="s">
        <v>18</v>
      </c>
    </row>
    <row r="34" spans="3:4" ht="12.75">
      <c r="C34" s="4" t="s">
        <v>56</v>
      </c>
      <c r="D34" s="4" t="s">
        <v>59</v>
      </c>
    </row>
    <row r="35" spans="3:4" ht="12.75">
      <c r="C35" s="4" t="s">
        <v>52</v>
      </c>
      <c r="D35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7"/>
  <dimension ref="C1:F33"/>
  <sheetViews>
    <sheetView workbookViewId="0" topLeftCell="A4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5908</v>
      </c>
      <c r="E10" s="5"/>
      <c r="F10" s="5"/>
    </row>
    <row r="11" spans="3:6" ht="12.75">
      <c r="C11" s="2" t="s">
        <v>5</v>
      </c>
      <c r="D11" s="14">
        <v>5534</v>
      </c>
      <c r="E11" s="5"/>
      <c r="F11" s="5"/>
    </row>
    <row r="12" spans="3:6" ht="12.75">
      <c r="C12" s="2" t="s">
        <v>6</v>
      </c>
      <c r="D12" s="3">
        <f>D11/D10</f>
        <v>0.9366960054163845</v>
      </c>
      <c r="E12" s="5"/>
      <c r="F12" s="5"/>
    </row>
    <row r="13" spans="3:6" ht="12.75">
      <c r="C13" s="15" t="s">
        <v>44</v>
      </c>
      <c r="D13" s="16">
        <v>219</v>
      </c>
      <c r="E13" s="5"/>
      <c r="F13" s="5"/>
    </row>
    <row r="14" spans="3:6" ht="12.75">
      <c r="C14" s="17" t="s">
        <v>45</v>
      </c>
      <c r="D14" s="18">
        <f>331-219</f>
        <v>112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651</v>
      </c>
      <c r="E18" s="3">
        <f>D18/D23</f>
        <v>0.1251201230059581</v>
      </c>
      <c r="F18" s="2">
        <v>2</v>
      </c>
    </row>
    <row r="19" spans="3:6" ht="12.75">
      <c r="C19" s="2" t="s">
        <v>15</v>
      </c>
      <c r="D19" s="7">
        <v>2935</v>
      </c>
      <c r="E19" s="3">
        <f>D19/D23</f>
        <v>0.5640976359792428</v>
      </c>
      <c r="F19" s="2">
        <v>13</v>
      </c>
    </row>
    <row r="20" spans="3:6" ht="12.75">
      <c r="C20" s="2" t="s">
        <v>52</v>
      </c>
      <c r="D20" s="7">
        <v>132</v>
      </c>
      <c r="E20" s="3">
        <f>D20/D23</f>
        <v>0.02536997885835095</v>
      </c>
      <c r="F20" s="2">
        <v>0</v>
      </c>
    </row>
    <row r="21" spans="3:6" ht="12.75">
      <c r="C21" s="2" t="s">
        <v>3</v>
      </c>
      <c r="D21" s="7">
        <v>1291</v>
      </c>
      <c r="E21" s="3">
        <f>D21/D23</f>
        <v>0.24812608110705361</v>
      </c>
      <c r="F21" s="2">
        <v>5</v>
      </c>
    </row>
    <row r="22" spans="3:6" ht="12.75">
      <c r="C22" s="2" t="s">
        <v>56</v>
      </c>
      <c r="D22" s="7">
        <v>194</v>
      </c>
      <c r="E22" s="3">
        <f>D22/D23</f>
        <v>0.03728618104939458</v>
      </c>
      <c r="F22" s="2">
        <v>0</v>
      </c>
    </row>
    <row r="23" spans="3:6" ht="12.75">
      <c r="C23" s="6" t="s">
        <v>12</v>
      </c>
      <c r="D23" s="8">
        <f>SUM(D18:D22)</f>
        <v>5203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17</v>
      </c>
      <c r="D29" s="4" t="s">
        <v>18</v>
      </c>
    </row>
    <row r="30" spans="3:4" ht="12.75">
      <c r="C30" s="4" t="s">
        <v>15</v>
      </c>
      <c r="D30" s="4" t="s">
        <v>16</v>
      </c>
    </row>
    <row r="31" spans="3:4" ht="12.75">
      <c r="C31" s="4" t="s">
        <v>52</v>
      </c>
      <c r="D31" s="4" t="s">
        <v>54</v>
      </c>
    </row>
    <row r="32" spans="3:4" ht="12.75">
      <c r="C32" s="4" t="s">
        <v>3</v>
      </c>
      <c r="D32" s="4" t="s">
        <v>14</v>
      </c>
    </row>
    <row r="33" spans="3:4" ht="12.75">
      <c r="C33" s="4" t="s">
        <v>56</v>
      </c>
      <c r="D33" s="4" t="s">
        <v>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8"/>
  <dimension ref="C1:F40"/>
  <sheetViews>
    <sheetView workbookViewId="0" topLeftCell="A7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8018</v>
      </c>
      <c r="E10" s="5"/>
      <c r="F10" s="5"/>
    </row>
    <row r="11" spans="3:6" ht="12.75">
      <c r="C11" s="2" t="s">
        <v>5</v>
      </c>
      <c r="D11" s="14">
        <v>7544</v>
      </c>
      <c r="E11" s="5"/>
      <c r="F11" s="5"/>
    </row>
    <row r="12" spans="3:6" ht="12.75">
      <c r="C12" s="2" t="s">
        <v>6</v>
      </c>
      <c r="D12" s="3">
        <f>D11/D10</f>
        <v>0.9408830132202545</v>
      </c>
      <c r="E12" s="5"/>
      <c r="F12" s="5"/>
    </row>
    <row r="13" spans="3:6" ht="12.75">
      <c r="C13" s="15" t="s">
        <v>44</v>
      </c>
      <c r="D13" s="16">
        <v>219</v>
      </c>
      <c r="E13" s="5"/>
      <c r="F13" s="5"/>
    </row>
    <row r="14" spans="3:6" ht="12.75">
      <c r="C14" s="17" t="s">
        <v>45</v>
      </c>
      <c r="D14" s="18">
        <f>316-219</f>
        <v>97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56</v>
      </c>
      <c r="D18" s="7">
        <v>68</v>
      </c>
      <c r="E18" s="3">
        <f>D18/D27</f>
        <v>0.009407858328721638</v>
      </c>
      <c r="F18" s="2">
        <v>0</v>
      </c>
    </row>
    <row r="19" spans="3:6" ht="12.75">
      <c r="C19" s="2" t="s">
        <v>17</v>
      </c>
      <c r="D19" s="7">
        <v>1090</v>
      </c>
      <c r="E19" s="3">
        <f>D19/D27</f>
        <v>0.15080243497509685</v>
      </c>
      <c r="F19" s="2">
        <v>3</v>
      </c>
    </row>
    <row r="20" spans="3:6" ht="12.75">
      <c r="C20" s="2" t="s">
        <v>47</v>
      </c>
      <c r="D20" s="7">
        <v>45</v>
      </c>
      <c r="E20" s="3">
        <f>D20/D27</f>
        <v>0.006225788599889319</v>
      </c>
      <c r="F20" s="2">
        <v>0</v>
      </c>
    </row>
    <row r="21" spans="3:6" ht="12.75">
      <c r="C21" s="2" t="s">
        <v>3</v>
      </c>
      <c r="D21" s="7">
        <v>2520</v>
      </c>
      <c r="E21" s="3">
        <f>D21/D27</f>
        <v>0.3486441615938019</v>
      </c>
      <c r="F21" s="2">
        <v>8</v>
      </c>
    </row>
    <row r="22" spans="3:6" ht="12.75">
      <c r="C22" s="2" t="s">
        <v>57</v>
      </c>
      <c r="D22" s="7">
        <v>178</v>
      </c>
      <c r="E22" s="3">
        <f>D22/D27</f>
        <v>0.02462645268400664</v>
      </c>
      <c r="F22" s="2">
        <v>0</v>
      </c>
    </row>
    <row r="23" spans="3:6" ht="12.75">
      <c r="C23" s="2" t="s">
        <v>61</v>
      </c>
      <c r="D23" s="7">
        <v>177</v>
      </c>
      <c r="E23" s="3">
        <f>D23/D27</f>
        <v>0.02448810182623132</v>
      </c>
      <c r="F23" s="2">
        <v>0</v>
      </c>
    </row>
    <row r="24" spans="3:6" ht="12.75">
      <c r="C24" s="2" t="s">
        <v>62</v>
      </c>
      <c r="D24" s="7">
        <v>128</v>
      </c>
      <c r="E24" s="3">
        <f>D24/D27</f>
        <v>0.01770890979524073</v>
      </c>
      <c r="F24" s="2">
        <v>0</v>
      </c>
    </row>
    <row r="25" spans="3:6" ht="12.75">
      <c r="C25" s="2" t="s">
        <v>51</v>
      </c>
      <c r="D25" s="7">
        <v>2905</v>
      </c>
      <c r="E25" s="3">
        <f>D25/D27</f>
        <v>0.40190924183729937</v>
      </c>
      <c r="F25" s="2">
        <v>9</v>
      </c>
    </row>
    <row r="26" spans="3:6" ht="12.75">
      <c r="C26" s="2" t="s">
        <v>52</v>
      </c>
      <c r="D26" s="7">
        <v>117</v>
      </c>
      <c r="E26" s="3">
        <f>D26/D27</f>
        <v>0.01618705035971223</v>
      </c>
      <c r="F26" s="2">
        <v>0</v>
      </c>
    </row>
    <row r="27" spans="3:6" ht="12.75">
      <c r="C27" s="6" t="s">
        <v>12</v>
      </c>
      <c r="D27" s="8">
        <f>SUM(D18:D26)</f>
        <v>7228</v>
      </c>
      <c r="E27" s="9"/>
      <c r="F27" s="6">
        <f>SUM(F18:F26)</f>
        <v>20</v>
      </c>
    </row>
    <row r="31" ht="12.75">
      <c r="C31" s="12" t="s">
        <v>13</v>
      </c>
    </row>
    <row r="33" spans="3:4" ht="12.75">
      <c r="C33" s="4" t="s">
        <v>56</v>
      </c>
      <c r="D33" s="4" t="s">
        <v>59</v>
      </c>
    </row>
    <row r="34" spans="3:4" ht="12.75">
      <c r="C34" s="4" t="s">
        <v>17</v>
      </c>
      <c r="D34" s="4" t="s">
        <v>18</v>
      </c>
    </row>
    <row r="35" spans="3:4" ht="12.75">
      <c r="C35" s="4" t="s">
        <v>47</v>
      </c>
      <c r="D35" s="4" t="s">
        <v>48</v>
      </c>
    </row>
    <row r="36" spans="3:4" ht="12.75">
      <c r="C36" s="4" t="s">
        <v>3</v>
      </c>
      <c r="D36" s="4" t="s">
        <v>14</v>
      </c>
    </row>
    <row r="37" spans="3:4" ht="12.75">
      <c r="C37" s="4" t="s">
        <v>57</v>
      </c>
      <c r="D37" s="4" t="s">
        <v>58</v>
      </c>
    </row>
    <row r="38" spans="3:4" ht="12.75">
      <c r="C38" s="4" t="s">
        <v>61</v>
      </c>
      <c r="D38" s="4" t="s">
        <v>64</v>
      </c>
    </row>
    <row r="39" spans="3:4" ht="12.75">
      <c r="C39" s="4" t="s">
        <v>63</v>
      </c>
      <c r="D39" s="4" t="s">
        <v>55</v>
      </c>
    </row>
    <row r="40" spans="3:4" ht="12.75">
      <c r="C40" s="4" t="s">
        <v>52</v>
      </c>
      <c r="D40" s="4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3"/>
  <dimension ref="C1:F29"/>
  <sheetViews>
    <sheetView workbookViewId="0" topLeftCell="A1">
      <selection activeCell="D27" sqref="D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22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3">
        <v>6852</v>
      </c>
      <c r="E10" s="5"/>
      <c r="F10" s="5"/>
    </row>
    <row r="11" spans="3:6" ht="12.75">
      <c r="C11" s="2" t="s">
        <v>5</v>
      </c>
      <c r="D11" s="14">
        <v>6429</v>
      </c>
      <c r="E11" s="5"/>
      <c r="F11" s="5"/>
    </row>
    <row r="12" spans="3:6" ht="12.75">
      <c r="C12" s="2" t="s">
        <v>6</v>
      </c>
      <c r="D12" s="3">
        <f>D11/D10</f>
        <v>0.9382661996497373</v>
      </c>
      <c r="E12" s="5"/>
      <c r="F12" s="5"/>
    </row>
    <row r="13" spans="3:6" ht="12.75">
      <c r="C13" s="15" t="s">
        <v>44</v>
      </c>
      <c r="D13" s="16">
        <v>263</v>
      </c>
      <c r="E13" s="5"/>
      <c r="F13" s="5"/>
    </row>
    <row r="14" spans="3:6" ht="12.75">
      <c r="C14" s="17" t="s">
        <v>45</v>
      </c>
      <c r="D14" s="18">
        <f>433-263</f>
        <v>170</v>
      </c>
      <c r="E14" s="5"/>
      <c r="F14" s="5"/>
    </row>
    <row r="15" spans="3:6" ht="12.75">
      <c r="C15" s="19" t="s">
        <v>46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857</v>
      </c>
      <c r="E18" s="3">
        <f>D18/D21</f>
        <v>0.14292861907938625</v>
      </c>
      <c r="F18" s="2">
        <v>3</v>
      </c>
    </row>
    <row r="19" spans="3:6" ht="12.75">
      <c r="C19" s="2" t="s">
        <v>15</v>
      </c>
      <c r="D19" s="7">
        <v>3916</v>
      </c>
      <c r="E19" s="3">
        <f>D19/D21</f>
        <v>0.6531020680453635</v>
      </c>
      <c r="F19" s="2">
        <v>13</v>
      </c>
    </row>
    <row r="20" spans="3:6" ht="12.75">
      <c r="C20" s="2" t="s">
        <v>3</v>
      </c>
      <c r="D20" s="7">
        <v>1223</v>
      </c>
      <c r="E20" s="3">
        <f>D20/D21</f>
        <v>0.20396931287525016</v>
      </c>
      <c r="F20" s="2">
        <v>4</v>
      </c>
    </row>
    <row r="21" spans="3:6" ht="12.75">
      <c r="C21" s="6" t="s">
        <v>12</v>
      </c>
      <c r="D21" s="8">
        <f>SUM(D18:D19:D20)</f>
        <v>5996</v>
      </c>
      <c r="E21" s="9"/>
      <c r="F21" s="6">
        <f>SUM(F18:F19)</f>
        <v>16</v>
      </c>
    </row>
    <row r="25" ht="12.75">
      <c r="C25" s="12" t="s">
        <v>13</v>
      </c>
    </row>
    <row r="27" spans="3:4" ht="12.75">
      <c r="C27" s="4" t="s">
        <v>17</v>
      </c>
      <c r="D27" s="4" t="s">
        <v>18</v>
      </c>
    </row>
    <row r="28" spans="3:4" ht="12.75">
      <c r="C28" s="4" t="s">
        <v>15</v>
      </c>
      <c r="D28" s="4" t="s">
        <v>16</v>
      </c>
    </row>
    <row r="29" spans="3:4" ht="12.75">
      <c r="C29" s="4" t="s">
        <v>3</v>
      </c>
      <c r="D29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2011-06-23T11:04:03Z</dcterms:modified>
  <cp:category/>
  <cp:version/>
  <cp:contentType/>
  <cp:contentStatus/>
</cp:coreProperties>
</file>