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20" activeTab="21"/>
  </bookViews>
  <sheets>
    <sheet name="BAGNO DI ROMAGNA" sheetId="1" r:id="rId1"/>
    <sheet name="BELLARIA-IGEA MARINA" sheetId="2" r:id="rId2"/>
    <sheet name="BERTINORO" sheetId="3" r:id="rId3"/>
    <sheet name="CASTROCARO E TERRA DEL SOLE" sheetId="4" r:id="rId4"/>
    <sheet name="CATTOLICA" sheetId="5" r:id="rId5"/>
    <sheet name="CESENA" sheetId="6" r:id="rId6"/>
    <sheet name="CORIANO" sheetId="7" r:id="rId7"/>
    <sheet name="FORLI" sheetId="8" r:id="rId8"/>
    <sheet name="FORLIMPOPOLI" sheetId="9" r:id="rId9"/>
    <sheet name="GAMBETTOLA" sheetId="10" r:id="rId10"/>
    <sheet name="GATTEO" sheetId="11" r:id="rId11"/>
    <sheet name="MELDOLA" sheetId="12" r:id="rId12"/>
    <sheet name="MERCATO SARACENO" sheetId="13" r:id="rId13"/>
    <sheet name="MISANO ADRIATICO" sheetId="14" r:id="rId14"/>
    <sheet name="PREDAPPIO" sheetId="15" r:id="rId15"/>
    <sheet name="RICCIONE" sheetId="16" r:id="rId16"/>
    <sheet name="RIMINI" sheetId="17" r:id="rId17"/>
    <sheet name="SAN GIOVANNI IN MARIGNANO" sheetId="18" r:id="rId18"/>
    <sheet name="SAN MAURO PASCOLI" sheetId="19" r:id="rId19"/>
    <sheet name="SANT'ARCANGELO DI ROMAGNA" sheetId="20" r:id="rId20"/>
    <sheet name="SAVIGNANO SUL RUBICONE" sheetId="21" r:id="rId21"/>
    <sheet name="VERUCCHIO" sheetId="22" r:id="rId22"/>
  </sheets>
  <definedNames/>
  <calcPr fullCalcOnLoad="1"/>
</workbook>
</file>

<file path=xl/sharedStrings.xml><?xml version="1.0" encoding="utf-8"?>
<sst xmlns="http://schemas.openxmlformats.org/spreadsheetml/2006/main" count="842" uniqueCount="77">
  <si>
    <t>COMUNE</t>
  </si>
  <si>
    <t>PROVINCIA</t>
  </si>
  <si>
    <t>ELEZIONI</t>
  </si>
  <si>
    <t>D.C.</t>
  </si>
  <si>
    <t>ELETTORI</t>
  </si>
  <si>
    <t>VOTANTI</t>
  </si>
  <si>
    <t>AFFLUENZA</t>
  </si>
  <si>
    <t>LISTE</t>
  </si>
  <si>
    <t>VOTI</t>
  </si>
  <si>
    <t>%</t>
  </si>
  <si>
    <t>SEGGI</t>
  </si>
  <si>
    <t>REGIONE  EMILIA-ROMAGNA</t>
  </si>
  <si>
    <t>TOT</t>
  </si>
  <si>
    <t>SIGLARIO DELLE LISTE</t>
  </si>
  <si>
    <t>DEMOCRAZIA CRISTIANA</t>
  </si>
  <si>
    <t>P.C.I.</t>
  </si>
  <si>
    <t>PARTITO COMUNISTA ITALIANO</t>
  </si>
  <si>
    <t>P.S.I.</t>
  </si>
  <si>
    <t>PARTITO SOCIALISTA ITALIANO</t>
  </si>
  <si>
    <t>P.R.I.</t>
  </si>
  <si>
    <t>PARTITO REPUBBLICANO ITALIANO</t>
  </si>
  <si>
    <t>PARTITO LIBERALE ITALIANO</t>
  </si>
  <si>
    <t>MOVIMENTO SOCIALE ITALIANO</t>
  </si>
  <si>
    <t>P.L.I.</t>
  </si>
  <si>
    <t>BERTINORO</t>
  </si>
  <si>
    <t>BAGNO DI ROMAGNA</t>
  </si>
  <si>
    <t>CASTROCARO E TERRA DEL SOLE</t>
  </si>
  <si>
    <t>CATTOLICA</t>
  </si>
  <si>
    <t>CORIANO</t>
  </si>
  <si>
    <t>FORLIMPOPOLI</t>
  </si>
  <si>
    <t>GATTEO</t>
  </si>
  <si>
    <t>MISANO ADRIATICO</t>
  </si>
  <si>
    <t>FORLI</t>
  </si>
  <si>
    <t>PREDAPPIO</t>
  </si>
  <si>
    <t>CESENA</t>
  </si>
  <si>
    <t>MELDOLA</t>
  </si>
  <si>
    <t>MERCATO SARACENO</t>
  </si>
  <si>
    <t>RICCIONE</t>
  </si>
  <si>
    <t>SAN GIOVANNI IN MARIGNANO</t>
  </si>
  <si>
    <t>SAN MAURO PASCOLI</t>
  </si>
  <si>
    <t>SAVIGNANO SUL RUBICONE</t>
  </si>
  <si>
    <t>VERUCCHIO</t>
  </si>
  <si>
    <t>P.S.D.I.</t>
  </si>
  <si>
    <t>PARTITO SOCIALISTA DEMOCRATICO ITALIANO</t>
  </si>
  <si>
    <t xml:space="preserve">SCHEDE BIANCHE </t>
  </si>
  <si>
    <t>SCHEDE E VOTI NULLI</t>
  </si>
  <si>
    <t>SCHEDE CONT. E NON ATTR.</t>
  </si>
  <si>
    <t>SANT'ARCANGELO DI ROMAGNA</t>
  </si>
  <si>
    <t>BELLARIA-IGEA MARINA</t>
  </si>
  <si>
    <t>RIMINI</t>
  </si>
  <si>
    <t>COMUNALI MAGGIO 1990</t>
  </si>
  <si>
    <t xml:space="preserve">DEM. PROL. </t>
  </si>
  <si>
    <t>MS.I.-D.N.</t>
  </si>
  <si>
    <t>DEM. PROL.</t>
  </si>
  <si>
    <t>M.S.I.-D.N.</t>
  </si>
  <si>
    <t>MOVIMENTO SOCIALE ITALIANO - DESTRA NAZIONALE</t>
  </si>
  <si>
    <t>DEMOCRAZIA PROLETARIA</t>
  </si>
  <si>
    <t>LISTA VERDE</t>
  </si>
  <si>
    <t>P.S.D.I.-P.R.I.</t>
  </si>
  <si>
    <t>MOVIMENTO SOCIALE ITALIANO- DESTRA NAZIONALE</t>
  </si>
  <si>
    <t>PARTITO SOCIALISTA DEMOCRATICO ITALIANO - PARTITO REPUBBLICANO ITALIANO</t>
  </si>
  <si>
    <t>DE+</t>
  </si>
  <si>
    <t>P.L.I.-P.S.D.I.</t>
  </si>
  <si>
    <t>PARTITO LIBERALE ITALIANO - PARTITO SOCIALISTA DEMOCRATICO ITALIANO</t>
  </si>
  <si>
    <t>VERDI ARCOBALENO</t>
  </si>
  <si>
    <t>LEGA LOMBARDA</t>
  </si>
  <si>
    <t>C.P.A.</t>
  </si>
  <si>
    <t>CACCIA PESCA AMBIENTE</t>
  </si>
  <si>
    <t>GAMBETTOLA</t>
  </si>
  <si>
    <t>C. AREA GOV.</t>
  </si>
  <si>
    <t>COALIZIONE AREA GOVERNATIVA</t>
  </si>
  <si>
    <t>,</t>
  </si>
  <si>
    <t xml:space="preserve"> - DESTRA NAZIONALE</t>
  </si>
  <si>
    <t>P</t>
  </si>
  <si>
    <t>LISTA CIVICA</t>
  </si>
  <si>
    <t>LISTA ECOLOGICA</t>
  </si>
  <si>
    <t>COMUNALI MAGGO 1990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</si>
</sst>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C1:F35"/>
  <sheetViews>
    <sheetView workbookViewId="0" topLeftCell="A7">
      <selection activeCell="D30" sqref="D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25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5313</v>
      </c>
      <c r="E10" s="5"/>
      <c r="F10" s="5"/>
    </row>
    <row r="11" spans="3:6" ht="12.75">
      <c r="C11" s="2" t="s">
        <v>5</v>
      </c>
      <c r="D11" s="15">
        <v>4774</v>
      </c>
      <c r="E11" s="5"/>
      <c r="F11" s="5"/>
    </row>
    <row r="12" spans="3:6" ht="12.75">
      <c r="C12" s="2" t="s">
        <v>6</v>
      </c>
      <c r="D12" s="3">
        <f>D11/D10</f>
        <v>0.8985507246376812</v>
      </c>
      <c r="E12" s="5"/>
      <c r="F12" s="5"/>
    </row>
    <row r="13" spans="3:6" ht="12.75">
      <c r="C13" s="16" t="s">
        <v>44</v>
      </c>
      <c r="D13" s="17">
        <v>69</v>
      </c>
      <c r="E13" s="5"/>
      <c r="F13" s="5"/>
    </row>
    <row r="14" spans="3:6" ht="12.75">
      <c r="C14" s="18" t="s">
        <v>45</v>
      </c>
      <c r="D14" s="19">
        <f>141-69</f>
        <v>72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19</v>
      </c>
      <c r="D18" s="7">
        <v>266</v>
      </c>
      <c r="E18" s="3">
        <f>D18/D24</f>
        <v>0.057414202460608674</v>
      </c>
      <c r="F18" s="2">
        <v>1</v>
      </c>
    </row>
    <row r="19" spans="3:6" ht="12.75">
      <c r="C19" s="2" t="s">
        <v>51</v>
      </c>
      <c r="D19" s="7">
        <v>150</v>
      </c>
      <c r="E19" s="3">
        <f>D19/D24</f>
        <v>0.03237642995898986</v>
      </c>
      <c r="F19" s="2">
        <v>0</v>
      </c>
    </row>
    <row r="20" spans="3:6" ht="12.75">
      <c r="C20" s="2" t="s">
        <v>52</v>
      </c>
      <c r="D20" s="7">
        <v>181</v>
      </c>
      <c r="E20" s="3">
        <f>D20/D24</f>
        <v>0.03906755881718109</v>
      </c>
      <c r="F20" s="2">
        <v>0</v>
      </c>
    </row>
    <row r="21" spans="3:6" ht="12.75">
      <c r="C21" s="2" t="s">
        <v>3</v>
      </c>
      <c r="D21" s="2">
        <v>1421</v>
      </c>
      <c r="E21" s="3">
        <f>D21/D24</f>
        <v>0.30671271314483056</v>
      </c>
      <c r="F21" s="2">
        <v>7</v>
      </c>
    </row>
    <row r="22" spans="3:6" ht="12.75">
      <c r="C22" s="2" t="s">
        <v>15</v>
      </c>
      <c r="D22" s="2">
        <v>1701</v>
      </c>
      <c r="E22" s="3"/>
      <c r="F22" s="2">
        <v>8</v>
      </c>
    </row>
    <row r="23" spans="3:6" ht="12.75">
      <c r="C23" s="2" t="s">
        <v>17</v>
      </c>
      <c r="D23" s="2">
        <v>914</v>
      </c>
      <c r="E23" s="3"/>
      <c r="F23" s="2">
        <v>4</v>
      </c>
    </row>
    <row r="24" spans="3:6" ht="12.75">
      <c r="C24" s="6" t="s">
        <v>12</v>
      </c>
      <c r="D24" s="8">
        <f>SUM(D18:D23)</f>
        <v>4633</v>
      </c>
      <c r="E24" s="9"/>
      <c r="F24" s="6">
        <f>SUM(F18:F23)</f>
        <v>20</v>
      </c>
    </row>
    <row r="28" ht="12.75">
      <c r="C28" s="13" t="s">
        <v>13</v>
      </c>
    </row>
    <row r="30" spans="3:4" ht="12.75">
      <c r="C30" s="4" t="s">
        <v>19</v>
      </c>
      <c r="D30" s="4" t="s">
        <v>20</v>
      </c>
    </row>
    <row r="31" spans="3:4" ht="12.75">
      <c r="C31" s="4" t="s">
        <v>53</v>
      </c>
      <c r="D31" s="4" t="s">
        <v>56</v>
      </c>
    </row>
    <row r="32" spans="3:4" ht="12.75">
      <c r="C32" s="4" t="s">
        <v>54</v>
      </c>
      <c r="D32" s="4" t="s">
        <v>55</v>
      </c>
    </row>
    <row r="33" spans="3:4" ht="12.75">
      <c r="C33" s="4" t="s">
        <v>3</v>
      </c>
      <c r="D33" s="4" t="s">
        <v>14</v>
      </c>
    </row>
    <row r="34" spans="3:4" ht="12.75">
      <c r="C34" s="4" t="s">
        <v>15</v>
      </c>
      <c r="D34" s="4" t="s">
        <v>16</v>
      </c>
    </row>
    <row r="35" spans="3:4" ht="12.75">
      <c r="C35" s="4" t="s">
        <v>17</v>
      </c>
      <c r="D35" s="4" t="s">
        <v>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/>
  <dimension ref="C1:F36"/>
  <sheetViews>
    <sheetView workbookViewId="0" topLeftCell="A10">
      <selection activeCell="D31" sqref="D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68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7223</v>
      </c>
      <c r="E10" s="5"/>
      <c r="F10" s="5"/>
    </row>
    <row r="11" spans="3:6" ht="12.75">
      <c r="C11" s="2" t="s">
        <v>5</v>
      </c>
      <c r="D11" s="15">
        <v>6843</v>
      </c>
      <c r="E11" s="5"/>
      <c r="F11" s="5"/>
    </row>
    <row r="12" spans="3:6" ht="12.75">
      <c r="C12" s="2" t="s">
        <v>6</v>
      </c>
      <c r="D12" s="3">
        <f>D11/D10</f>
        <v>0.9473902810466566</v>
      </c>
      <c r="E12" s="5"/>
      <c r="F12" s="5"/>
    </row>
    <row r="13" spans="3:6" ht="12.75">
      <c r="C13" s="16" t="s">
        <v>44</v>
      </c>
      <c r="D13" s="17">
        <v>172</v>
      </c>
      <c r="E13" s="5"/>
      <c r="F13" s="5"/>
    </row>
    <row r="14" spans="3:6" ht="12.75">
      <c r="C14" s="18" t="s">
        <v>45</v>
      </c>
      <c r="D14" s="19">
        <f>421-172</f>
        <v>249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19</v>
      </c>
      <c r="D18" s="7">
        <v>475</v>
      </c>
      <c r="E18" s="3">
        <f>D18/D25</f>
        <v>0.07396449704142012</v>
      </c>
      <c r="F18" s="2">
        <v>1</v>
      </c>
    </row>
    <row r="19" spans="3:6" ht="12.75">
      <c r="C19" s="2" t="s">
        <v>54</v>
      </c>
      <c r="D19" s="7">
        <v>132</v>
      </c>
      <c r="E19" s="3">
        <f>D19/D25</f>
        <v>0.020554344440984116</v>
      </c>
      <c r="F19" s="2">
        <v>0</v>
      </c>
    </row>
    <row r="20" spans="3:6" ht="12.75">
      <c r="C20" s="2" t="s">
        <v>57</v>
      </c>
      <c r="D20" s="7">
        <v>330</v>
      </c>
      <c r="E20" s="3">
        <f>D20/D25</f>
        <v>0.051385861102460295</v>
      </c>
      <c r="F20" s="2">
        <v>1</v>
      </c>
    </row>
    <row r="21" spans="3:6" ht="12.75">
      <c r="C21" s="2" t="s">
        <v>66</v>
      </c>
      <c r="D21" s="2">
        <v>291</v>
      </c>
      <c r="E21" s="3">
        <f>D21/D25</f>
        <v>0.04531298660853317</v>
      </c>
      <c r="F21" s="2">
        <v>1</v>
      </c>
    </row>
    <row r="22" spans="3:6" ht="12.75">
      <c r="C22" s="2" t="s">
        <v>3</v>
      </c>
      <c r="D22" s="2">
        <v>2072</v>
      </c>
      <c r="E22" s="3">
        <f>D22/D25</f>
        <v>0.32264092183120524</v>
      </c>
      <c r="F22" s="2">
        <v>7</v>
      </c>
    </row>
    <row r="23" spans="3:6" ht="12.75">
      <c r="C23" s="2" t="s">
        <v>17</v>
      </c>
      <c r="D23" s="2">
        <v>660</v>
      </c>
      <c r="E23" s="3">
        <f>D24/D25</f>
        <v>0.3833696667704765</v>
      </c>
      <c r="F23" s="2">
        <v>2</v>
      </c>
    </row>
    <row r="24" spans="3:6" ht="12.75">
      <c r="C24" s="2" t="s">
        <v>15</v>
      </c>
      <c r="D24" s="2">
        <v>2462</v>
      </c>
      <c r="E24" s="3">
        <f>D24/D25</f>
        <v>0.3833696667704765</v>
      </c>
      <c r="F24" s="2">
        <v>8</v>
      </c>
    </row>
    <row r="25" spans="3:6" ht="12.75">
      <c r="C25" s="6" t="s">
        <v>12</v>
      </c>
      <c r="D25" s="8">
        <f>SUM(D18:D24)</f>
        <v>6422</v>
      </c>
      <c r="E25" s="9"/>
      <c r="F25" s="6">
        <f>SUM(F18:F24)</f>
        <v>20</v>
      </c>
    </row>
    <row r="29" ht="12.75">
      <c r="C29" s="13" t="s">
        <v>13</v>
      </c>
    </row>
    <row r="31" spans="3:4" ht="12.75">
      <c r="C31" s="4" t="s">
        <v>19</v>
      </c>
      <c r="D31" s="4" t="s">
        <v>20</v>
      </c>
    </row>
    <row r="32" spans="3:4" ht="12.75">
      <c r="C32" s="4" t="s">
        <v>54</v>
      </c>
      <c r="D32" s="4" t="s">
        <v>55</v>
      </c>
    </row>
    <row r="33" spans="3:4" ht="12.75">
      <c r="C33" s="4" t="s">
        <v>66</v>
      </c>
      <c r="D33" s="4" t="s">
        <v>67</v>
      </c>
    </row>
    <row r="34" spans="3:4" ht="12.75">
      <c r="C34" s="4" t="s">
        <v>3</v>
      </c>
      <c r="D34" s="4" t="s">
        <v>14</v>
      </c>
    </row>
    <row r="35" spans="3:4" ht="12.75">
      <c r="C35" s="4" t="s">
        <v>17</v>
      </c>
      <c r="D35" s="4" t="s">
        <v>18</v>
      </c>
    </row>
    <row r="36" spans="3:4" ht="12.75">
      <c r="C36" s="4" t="s">
        <v>15</v>
      </c>
      <c r="D36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4"/>
  <dimension ref="C1:F35"/>
  <sheetViews>
    <sheetView workbookViewId="0" topLeftCell="A4">
      <selection activeCell="D30" sqref="D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30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4716</v>
      </c>
      <c r="E10" s="5"/>
      <c r="F10" s="5"/>
    </row>
    <row r="11" spans="3:6" ht="12.75">
      <c r="C11" s="2" t="s">
        <v>5</v>
      </c>
      <c r="D11" s="15">
        <v>4372</v>
      </c>
      <c r="E11" s="5"/>
      <c r="F11" s="5"/>
    </row>
    <row r="12" spans="3:6" ht="12.75">
      <c r="C12" s="2" t="s">
        <v>6</v>
      </c>
      <c r="D12" s="3">
        <f>D11/D10</f>
        <v>0.9270568278201866</v>
      </c>
      <c r="E12" s="5"/>
      <c r="F12" s="5"/>
    </row>
    <row r="13" spans="3:6" ht="12.75">
      <c r="C13" s="16" t="s">
        <v>44</v>
      </c>
      <c r="D13" s="17">
        <v>127</v>
      </c>
      <c r="E13" s="5"/>
      <c r="F13" s="5"/>
    </row>
    <row r="14" spans="3:6" ht="12.75">
      <c r="C14" s="18" t="s">
        <v>45</v>
      </c>
      <c r="D14" s="19">
        <f>248-127</f>
        <v>121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66</v>
      </c>
      <c r="D18" s="7">
        <v>198</v>
      </c>
      <c r="E18" s="3">
        <f>D18/D24</f>
        <v>0.048011639185257034</v>
      </c>
      <c r="F18" s="2">
        <v>1</v>
      </c>
    </row>
    <row r="19" spans="3:6" ht="12.75">
      <c r="C19" s="2" t="s">
        <v>3</v>
      </c>
      <c r="D19" s="7">
        <v>1081</v>
      </c>
      <c r="E19" s="3">
        <f>D19/D24</f>
        <v>0.26212415130940836</v>
      </c>
      <c r="F19" s="2">
        <v>5</v>
      </c>
    </row>
    <row r="20" spans="3:6" ht="12.75">
      <c r="C20" s="2" t="s">
        <v>54</v>
      </c>
      <c r="D20" s="7">
        <v>146</v>
      </c>
      <c r="E20" s="3">
        <f>D20/D24</f>
        <v>0.03540252182347236</v>
      </c>
      <c r="F20" s="2">
        <v>0</v>
      </c>
    </row>
    <row r="21" spans="3:6" ht="12.75">
      <c r="C21" s="2" t="s">
        <v>19</v>
      </c>
      <c r="D21" s="2">
        <v>226</v>
      </c>
      <c r="E21" s="3">
        <f>D21/D24</f>
        <v>0.0548011639185257</v>
      </c>
      <c r="F21" s="2">
        <v>1</v>
      </c>
    </row>
    <row r="22" spans="3:6" ht="12.75">
      <c r="C22" s="2" t="s">
        <v>17</v>
      </c>
      <c r="D22" s="2">
        <v>595</v>
      </c>
      <c r="E22" s="3">
        <f>D22/D24</f>
        <v>0.14427740058195926</v>
      </c>
      <c r="F22" s="2">
        <v>3</v>
      </c>
    </row>
    <row r="23" spans="3:6" ht="12.75">
      <c r="C23" s="2" t="s">
        <v>15</v>
      </c>
      <c r="D23" s="2">
        <v>1878</v>
      </c>
      <c r="E23" s="3">
        <f>D23/D24</f>
        <v>0.4553831231813773</v>
      </c>
      <c r="F23" s="2">
        <v>10</v>
      </c>
    </row>
    <row r="24" spans="3:6" ht="12.75">
      <c r="C24" s="6" t="s">
        <v>12</v>
      </c>
      <c r="D24" s="8">
        <f>SUM(D18:D23)</f>
        <v>4124</v>
      </c>
      <c r="E24" s="9"/>
      <c r="F24" s="6">
        <f>SUM(F18:F23)</f>
        <v>20</v>
      </c>
    </row>
    <row r="28" ht="12.75">
      <c r="C28" s="13" t="s">
        <v>13</v>
      </c>
    </row>
    <row r="30" spans="3:4" ht="12.75">
      <c r="C30" s="4" t="s">
        <v>66</v>
      </c>
      <c r="D30" s="4" t="s">
        <v>67</v>
      </c>
    </row>
    <row r="31" spans="3:4" ht="12.75">
      <c r="C31" s="4" t="s">
        <v>3</v>
      </c>
      <c r="D31" s="4" t="s">
        <v>14</v>
      </c>
    </row>
    <row r="32" spans="3:4" ht="12.75">
      <c r="C32" s="4" t="s">
        <v>54</v>
      </c>
      <c r="D32" s="4" t="s">
        <v>55</v>
      </c>
    </row>
    <row r="33" spans="3:4" ht="12.75">
      <c r="C33" s="4" t="s">
        <v>19</v>
      </c>
      <c r="D33" s="4" t="s">
        <v>20</v>
      </c>
    </row>
    <row r="34" spans="3:4" ht="12.75">
      <c r="C34" s="4" t="s">
        <v>17</v>
      </c>
      <c r="D34" s="4" t="s">
        <v>18</v>
      </c>
    </row>
    <row r="35" spans="3:4" ht="12.75">
      <c r="C35" s="4" t="s">
        <v>15</v>
      </c>
      <c r="D35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9"/>
  <dimension ref="C1:F35"/>
  <sheetViews>
    <sheetView workbookViewId="0" topLeftCell="A17">
      <selection activeCell="D30" sqref="D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35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7625</v>
      </c>
      <c r="E10" s="5"/>
      <c r="F10" s="5"/>
    </row>
    <row r="11" spans="3:6" ht="12.75">
      <c r="C11" s="2" t="s">
        <v>5</v>
      </c>
      <c r="D11" s="15">
        <v>7003</v>
      </c>
      <c r="E11" s="5"/>
      <c r="F11" s="5"/>
    </row>
    <row r="12" spans="3:6" ht="12.75">
      <c r="C12" s="2" t="s">
        <v>6</v>
      </c>
      <c r="D12" s="3">
        <f>D11/D10</f>
        <v>0.9184262295081967</v>
      </c>
      <c r="E12" s="5"/>
      <c r="F12" s="5"/>
    </row>
    <row r="13" spans="3:6" ht="12.75">
      <c r="C13" s="16" t="s">
        <v>44</v>
      </c>
      <c r="D13" s="17">
        <v>164</v>
      </c>
      <c r="E13" s="5"/>
      <c r="F13" s="5"/>
    </row>
    <row r="14" spans="3:6" ht="12.75">
      <c r="C14" s="18" t="s">
        <v>45</v>
      </c>
      <c r="D14" s="19">
        <f>463-164</f>
        <v>299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54</v>
      </c>
      <c r="D18" s="7">
        <v>234</v>
      </c>
      <c r="E18" s="3">
        <f>D18/D24</f>
        <v>0.03577981651376147</v>
      </c>
      <c r="F18" s="2">
        <v>0</v>
      </c>
    </row>
    <row r="19" spans="3:6" ht="12.75">
      <c r="C19" s="2" t="s">
        <v>23</v>
      </c>
      <c r="D19" s="7">
        <v>47</v>
      </c>
      <c r="E19" s="3">
        <f>D19/D24</f>
        <v>0.007186544342507645</v>
      </c>
      <c r="F19" s="2">
        <v>0</v>
      </c>
    </row>
    <row r="20" spans="3:6" ht="12.75">
      <c r="C20" s="2" t="s">
        <v>15</v>
      </c>
      <c r="D20" s="7">
        <v>2747</v>
      </c>
      <c r="E20" s="3">
        <f>D20/D24</f>
        <v>0.4200305810397553</v>
      </c>
      <c r="F20" s="2">
        <v>9</v>
      </c>
    </row>
    <row r="21" spans="3:6" ht="12.75">
      <c r="C21" s="2" t="s">
        <v>19</v>
      </c>
      <c r="D21" s="7">
        <v>1271</v>
      </c>
      <c r="E21" s="3">
        <f>D21/D24</f>
        <v>0.19434250764525993</v>
      </c>
      <c r="F21" s="2">
        <v>4</v>
      </c>
    </row>
    <row r="22" spans="3:6" ht="12.75">
      <c r="C22" s="2" t="s">
        <v>17</v>
      </c>
      <c r="D22" s="7">
        <v>723</v>
      </c>
      <c r="E22" s="3">
        <f>D22/D24</f>
        <v>0.11055045871559634</v>
      </c>
      <c r="F22" s="2">
        <v>2</v>
      </c>
    </row>
    <row r="23" spans="3:6" ht="12.75">
      <c r="C23" s="2" t="s">
        <v>3</v>
      </c>
      <c r="D23" s="7">
        <v>1518</v>
      </c>
      <c r="E23" s="3">
        <f>D23/D24</f>
        <v>0.23211009174311928</v>
      </c>
      <c r="F23" s="2">
        <v>5</v>
      </c>
    </row>
    <row r="24" spans="3:6" ht="12.75">
      <c r="C24" s="6" t="s">
        <v>12</v>
      </c>
      <c r="D24" s="8">
        <f>SUM(D18:D23)</f>
        <v>6540</v>
      </c>
      <c r="E24" s="9"/>
      <c r="F24" s="6">
        <f>SUM(F18:F23)</f>
        <v>20</v>
      </c>
    </row>
    <row r="28" ht="12.75">
      <c r="C28" s="13" t="s">
        <v>13</v>
      </c>
    </row>
    <row r="30" spans="3:4" ht="12.75">
      <c r="C30" s="4" t="s">
        <v>54</v>
      </c>
      <c r="D30" s="4" t="s">
        <v>55</v>
      </c>
    </row>
    <row r="31" spans="3:4" ht="12.75">
      <c r="C31" s="4" t="s">
        <v>23</v>
      </c>
      <c r="D31" s="4" t="s">
        <v>21</v>
      </c>
    </row>
    <row r="32" spans="3:4" ht="12.75">
      <c r="C32" s="4" t="s">
        <v>15</v>
      </c>
      <c r="D32" s="4" t="s">
        <v>16</v>
      </c>
    </row>
    <row r="33" spans="3:4" ht="12.75">
      <c r="C33" s="4" t="s">
        <v>19</v>
      </c>
      <c r="D33" s="4" t="s">
        <v>20</v>
      </c>
    </row>
    <row r="34" spans="3:4" ht="12.75">
      <c r="C34" s="4" t="s">
        <v>17</v>
      </c>
      <c r="D34" s="4" t="s">
        <v>18</v>
      </c>
    </row>
    <row r="35" spans="3:4" ht="12.75">
      <c r="C35" s="4" t="s">
        <v>3</v>
      </c>
      <c r="D35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0"/>
  <dimension ref="C1:F35"/>
  <sheetViews>
    <sheetView workbookViewId="0" topLeftCell="A4">
      <selection activeCell="D35" sqref="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36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4925</v>
      </c>
      <c r="E10" s="5"/>
      <c r="F10" s="5"/>
    </row>
    <row r="11" spans="3:6" ht="12.75">
      <c r="C11" s="2" t="s">
        <v>5</v>
      </c>
      <c r="D11" s="15">
        <v>4504</v>
      </c>
      <c r="E11" s="5"/>
      <c r="F11" s="5"/>
    </row>
    <row r="12" spans="3:6" ht="12.75">
      <c r="C12" s="2" t="s">
        <v>6</v>
      </c>
      <c r="D12" s="3">
        <f>D11/D10</f>
        <v>0.914517766497462</v>
      </c>
      <c r="E12" s="5"/>
      <c r="F12" s="5"/>
    </row>
    <row r="13" spans="3:6" ht="12.75">
      <c r="C13" s="16" t="s">
        <v>44</v>
      </c>
      <c r="D13" s="17">
        <v>115</v>
      </c>
      <c r="E13" s="5"/>
      <c r="F13" s="5"/>
    </row>
    <row r="14" spans="3:6" ht="12.75">
      <c r="C14" s="18" t="s">
        <v>45</v>
      </c>
      <c r="D14" s="19">
        <f>255-115</f>
        <v>140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1656</v>
      </c>
      <c r="E18" s="3">
        <f>D18/D23</f>
        <v>0.3897387620616616</v>
      </c>
      <c r="F18" s="2">
        <v>8</v>
      </c>
    </row>
    <row r="19" spans="3:6" ht="12.75">
      <c r="C19" s="2" t="s">
        <v>17</v>
      </c>
      <c r="D19" s="7">
        <v>569</v>
      </c>
      <c r="E19" s="3">
        <f>D19/D23</f>
        <v>0.1339138620851965</v>
      </c>
      <c r="F19" s="2">
        <v>3</v>
      </c>
    </row>
    <row r="20" spans="3:6" ht="12.75">
      <c r="C20" s="2" t="s">
        <v>19</v>
      </c>
      <c r="D20" s="7">
        <v>934</v>
      </c>
      <c r="E20" s="3">
        <f>D20/D23</f>
        <v>0.2198164273946811</v>
      </c>
      <c r="F20" s="2">
        <v>4</v>
      </c>
    </row>
    <row r="21" spans="3:6" ht="12.75">
      <c r="C21" s="2" t="s">
        <v>3</v>
      </c>
      <c r="D21" s="7">
        <v>967</v>
      </c>
      <c r="E21" s="3">
        <f>D21/D23</f>
        <v>0.2275829606966345</v>
      </c>
      <c r="F21" s="2">
        <v>5</v>
      </c>
    </row>
    <row r="22" spans="3:6" ht="12.75">
      <c r="C22" s="2" t="s">
        <v>54</v>
      </c>
      <c r="D22" s="7">
        <v>123</v>
      </c>
      <c r="E22" s="3">
        <f>D22/D23</f>
        <v>0.028947987761826312</v>
      </c>
      <c r="F22" s="2">
        <v>0</v>
      </c>
    </row>
    <row r="23" spans="3:6" ht="12.75">
      <c r="C23" s="6" t="s">
        <v>12</v>
      </c>
      <c r="D23" s="8">
        <f>SUM(D18:D22)</f>
        <v>4249</v>
      </c>
      <c r="E23" s="9"/>
      <c r="F23" s="6">
        <f>SUM(F18:F22)</f>
        <v>20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19</v>
      </c>
      <c r="D33" s="4" t="s">
        <v>20</v>
      </c>
    </row>
    <row r="34" spans="3:4" ht="12.75">
      <c r="C34" s="4" t="s">
        <v>3</v>
      </c>
      <c r="D34" s="4" t="s">
        <v>14</v>
      </c>
    </row>
    <row r="35" spans="3:4" ht="12.75">
      <c r="C35" s="4" t="s">
        <v>54</v>
      </c>
      <c r="D35" s="4" t="s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1"/>
  <dimension ref="C1:F35"/>
  <sheetViews>
    <sheetView workbookViewId="0" topLeftCell="A16">
      <selection activeCell="D31" sqref="D31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31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6972</v>
      </c>
      <c r="E10" s="5"/>
      <c r="F10" s="5"/>
    </row>
    <row r="11" spans="3:6" ht="12.75">
      <c r="C11" s="2" t="s">
        <v>5</v>
      </c>
      <c r="D11" s="15">
        <v>6389</v>
      </c>
      <c r="E11" s="5"/>
      <c r="F11" s="5"/>
    </row>
    <row r="12" spans="3:6" ht="12.75">
      <c r="C12" s="2" t="s">
        <v>6</v>
      </c>
      <c r="D12" s="3">
        <f>D11/D10</f>
        <v>0.9163798049340218</v>
      </c>
      <c r="E12" s="5"/>
      <c r="F12" s="5"/>
    </row>
    <row r="13" spans="3:6" ht="12.75">
      <c r="C13" s="16" t="s">
        <v>44</v>
      </c>
      <c r="D13" s="17">
        <v>191</v>
      </c>
      <c r="E13" s="5"/>
      <c r="F13" s="5"/>
    </row>
    <row r="14" spans="3:6" ht="12.75">
      <c r="C14" s="18" t="s">
        <v>45</v>
      </c>
      <c r="D14" s="19">
        <f>357-191</f>
        <v>166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17</v>
      </c>
      <c r="D18" s="7">
        <v>1047</v>
      </c>
      <c r="E18" s="3">
        <f>D18/D23</f>
        <v>0.17357427055702918</v>
      </c>
      <c r="F18" s="2">
        <v>3</v>
      </c>
    </row>
    <row r="19" spans="3:6" ht="12.75">
      <c r="C19" s="2" t="s">
        <v>3</v>
      </c>
      <c r="D19" s="7">
        <v>1162</v>
      </c>
      <c r="E19" s="3">
        <f>D19/D23</f>
        <v>0.1926392572944297</v>
      </c>
      <c r="F19" s="2">
        <v>4</v>
      </c>
    </row>
    <row r="20" spans="3:6" ht="12.75">
      <c r="C20" s="2" t="s">
        <v>15</v>
      </c>
      <c r="D20" s="7">
        <v>3349</v>
      </c>
      <c r="E20" s="3">
        <f>D20/D23</f>
        <v>0.5552055702917772</v>
      </c>
      <c r="F20" s="2">
        <v>12</v>
      </c>
    </row>
    <row r="21" spans="3:6" ht="12.75">
      <c r="C21" s="2" t="s">
        <v>69</v>
      </c>
      <c r="D21" s="7">
        <v>290</v>
      </c>
      <c r="E21" s="3">
        <f>D21/D23</f>
        <v>0.04807692307692308</v>
      </c>
      <c r="F21" s="2">
        <v>1</v>
      </c>
    </row>
    <row r="22" spans="3:6" ht="12.75">
      <c r="C22" s="2" t="s">
        <v>54</v>
      </c>
      <c r="D22" s="7">
        <v>184</v>
      </c>
      <c r="E22" s="3">
        <f>D22/D23</f>
        <v>0.03050397877984085</v>
      </c>
      <c r="F22" s="2">
        <v>0</v>
      </c>
    </row>
    <row r="23" spans="3:6" ht="12.75">
      <c r="C23" s="6" t="s">
        <v>12</v>
      </c>
      <c r="D23" s="8">
        <f>SUM(D18:D22)</f>
        <v>6032</v>
      </c>
      <c r="E23" s="9"/>
      <c r="F23" s="6">
        <f>SUM(F18:F22)</f>
        <v>20</v>
      </c>
    </row>
    <row r="29" ht="12.75">
      <c r="C29" s="13" t="s">
        <v>13</v>
      </c>
    </row>
    <row r="31" spans="3:4" ht="12.75">
      <c r="C31" s="4" t="s">
        <v>17</v>
      </c>
      <c r="D31" s="4" t="s">
        <v>18</v>
      </c>
    </row>
    <row r="32" spans="3:4" ht="12.75">
      <c r="C32" s="4" t="s">
        <v>3</v>
      </c>
      <c r="D32" s="4" t="s">
        <v>14</v>
      </c>
    </row>
    <row r="33" spans="3:4" ht="12.75">
      <c r="C33" s="4" t="s">
        <v>15</v>
      </c>
      <c r="D33" s="4" t="s">
        <v>16</v>
      </c>
    </row>
    <row r="34" spans="3:4" ht="12.75">
      <c r="C34" s="12" t="s">
        <v>69</v>
      </c>
      <c r="D34" s="4" t="s">
        <v>70</v>
      </c>
    </row>
    <row r="35" spans="3:4" ht="12.75">
      <c r="C35" s="4" t="s">
        <v>54</v>
      </c>
      <c r="D35" s="4" t="s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34"/>
  <dimension ref="C1:F35"/>
  <sheetViews>
    <sheetView workbookViewId="0" topLeftCell="A22">
      <selection activeCell="D47" sqref="D47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33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4947</v>
      </c>
      <c r="E10" s="5"/>
      <c r="F10" s="5"/>
    </row>
    <row r="11" spans="3:6" ht="12.75">
      <c r="C11" s="2" t="s">
        <v>5</v>
      </c>
      <c r="D11" s="15">
        <v>4585</v>
      </c>
      <c r="E11" s="5"/>
      <c r="F11" s="5"/>
    </row>
    <row r="12" spans="3:6" ht="12.75">
      <c r="C12" s="2" t="s">
        <v>6</v>
      </c>
      <c r="D12" s="3">
        <f>D11/D10</f>
        <v>0.9268243379826158</v>
      </c>
      <c r="E12" s="5"/>
      <c r="F12" s="5"/>
    </row>
    <row r="13" spans="3:6" ht="12.75">
      <c r="C13" s="16" t="s">
        <v>44</v>
      </c>
      <c r="D13" s="17">
        <v>86</v>
      </c>
      <c r="E13" s="5"/>
      <c r="F13" s="5"/>
    </row>
    <row r="14" spans="3:6" ht="12.75">
      <c r="C14" s="18" t="s">
        <v>45</v>
      </c>
      <c r="D14" s="19">
        <f>237-86</f>
        <v>151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1921</v>
      </c>
      <c r="E18" s="3">
        <f>D18/D23</f>
        <v>0.44181232750689975</v>
      </c>
      <c r="F18" s="2">
        <v>9</v>
      </c>
    </row>
    <row r="19" spans="3:6" ht="12.75">
      <c r="C19" s="2" t="s">
        <v>3</v>
      </c>
      <c r="D19" s="7">
        <v>1194</v>
      </c>
      <c r="E19" s="3">
        <f>D19/D23</f>
        <v>0.2746090156393744</v>
      </c>
      <c r="F19" s="2">
        <v>6</v>
      </c>
    </row>
    <row r="20" spans="3:6" ht="12.75">
      <c r="C20" s="2" t="s">
        <v>54</v>
      </c>
      <c r="D20" s="7">
        <v>537</v>
      </c>
      <c r="E20" s="3">
        <f>D20/D23</f>
        <v>0.12350505979760809</v>
      </c>
      <c r="F20" s="2">
        <v>2</v>
      </c>
    </row>
    <row r="21" spans="3:6" ht="12.75">
      <c r="C21" s="2" t="s">
        <v>17</v>
      </c>
      <c r="D21" s="7">
        <v>486</v>
      </c>
      <c r="E21" s="3">
        <f>D21/D23</f>
        <v>0.11177552897884084</v>
      </c>
      <c r="F21" s="2">
        <v>2</v>
      </c>
    </row>
    <row r="22" spans="3:6" ht="12.75">
      <c r="C22" s="2" t="s">
        <v>19</v>
      </c>
      <c r="D22" s="7">
        <v>210</v>
      </c>
      <c r="E22" s="3">
        <f>D22/D23</f>
        <v>0.04829806807727691</v>
      </c>
      <c r="F22" s="2">
        <v>1</v>
      </c>
    </row>
    <row r="23" spans="3:6" ht="12.75">
      <c r="C23" s="6" t="s">
        <v>12</v>
      </c>
      <c r="D23" s="8">
        <f>SUM(D18:D22)</f>
        <v>4348</v>
      </c>
      <c r="E23" s="9"/>
      <c r="F23" s="6">
        <f>SUM(F18:F22)</f>
        <v>20</v>
      </c>
    </row>
    <row r="27" ht="12.75">
      <c r="F27" s="4" t="s">
        <v>71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3</v>
      </c>
      <c r="D32" s="4" t="s">
        <v>14</v>
      </c>
    </row>
    <row r="33" spans="3:4" ht="12.75">
      <c r="C33" s="4" t="s">
        <v>54</v>
      </c>
      <c r="D33" s="4" t="s">
        <v>55</v>
      </c>
    </row>
    <row r="34" spans="3:4" ht="12.75">
      <c r="C34" s="4" t="s">
        <v>17</v>
      </c>
      <c r="D34" s="4" t="s">
        <v>18</v>
      </c>
    </row>
    <row r="35" spans="3:4" ht="12.75">
      <c r="C35" s="4" t="s">
        <v>19</v>
      </c>
      <c r="D35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35"/>
  <dimension ref="C1:F40"/>
  <sheetViews>
    <sheetView workbookViewId="0" topLeftCell="A13">
      <selection activeCell="D40" sqref="D4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37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26474</v>
      </c>
      <c r="E10" s="5"/>
      <c r="F10" s="5"/>
    </row>
    <row r="11" spans="3:6" ht="12.75">
      <c r="C11" s="2" t="s">
        <v>5</v>
      </c>
      <c r="D11" s="15">
        <v>24642</v>
      </c>
      <c r="E11" s="5"/>
      <c r="F11" s="5"/>
    </row>
    <row r="12" spans="3:6" ht="12.75">
      <c r="C12" s="2" t="s">
        <v>6</v>
      </c>
      <c r="D12" s="3">
        <f>D11/D10</f>
        <v>0.9308000302183275</v>
      </c>
      <c r="E12" s="5"/>
      <c r="F12" s="5"/>
    </row>
    <row r="13" spans="3:6" ht="12.75">
      <c r="C13" s="16" t="s">
        <v>44</v>
      </c>
      <c r="D13" s="17">
        <v>433</v>
      </c>
      <c r="E13" s="5"/>
      <c r="F13" s="5"/>
    </row>
    <row r="14" spans="3:6" ht="12.75">
      <c r="C14" s="18" t="s">
        <v>45</v>
      </c>
      <c r="D14" s="19">
        <f>926-433</f>
        <v>493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42</v>
      </c>
      <c r="D18" s="7">
        <v>298</v>
      </c>
      <c r="E18" s="3">
        <f>D18/D26</f>
        <v>0.012565356721200877</v>
      </c>
      <c r="F18" s="2">
        <v>0</v>
      </c>
    </row>
    <row r="19" spans="3:6" ht="12.75">
      <c r="C19" s="2" t="s">
        <v>17</v>
      </c>
      <c r="D19" s="7">
        <v>4273</v>
      </c>
      <c r="E19" s="3">
        <f>D19/D26</f>
        <v>0.18017372238151458</v>
      </c>
      <c r="F19" s="2">
        <v>7</v>
      </c>
    </row>
    <row r="20" spans="3:6" ht="12.75">
      <c r="C20" s="2" t="s">
        <v>54</v>
      </c>
      <c r="D20" s="7">
        <v>690</v>
      </c>
      <c r="E20" s="3">
        <f>D20/D26</f>
        <v>0.029094282341035588</v>
      </c>
      <c r="F20" s="2">
        <v>1</v>
      </c>
    </row>
    <row r="21" spans="3:6" ht="12.75">
      <c r="C21" s="2" t="s">
        <v>57</v>
      </c>
      <c r="D21" s="7">
        <v>1143</v>
      </c>
      <c r="E21" s="3">
        <f>D21/D26</f>
        <v>0.04819531118232417</v>
      </c>
      <c r="F21" s="2">
        <v>2</v>
      </c>
    </row>
    <row r="22" spans="3:6" ht="12.75">
      <c r="C22" s="2" t="s">
        <v>23</v>
      </c>
      <c r="D22" s="7">
        <v>225</v>
      </c>
      <c r="E22" s="3">
        <f>D22/D26</f>
        <v>0.009487265980772474</v>
      </c>
      <c r="F22" s="2">
        <v>0</v>
      </c>
    </row>
    <row r="23" spans="3:6" ht="12.75">
      <c r="C23" s="2" t="s">
        <v>19</v>
      </c>
      <c r="D23" s="7">
        <v>1218</v>
      </c>
      <c r="E23" s="3">
        <f>D23/D26</f>
        <v>0.051357733175914994</v>
      </c>
      <c r="F23" s="2">
        <v>2</v>
      </c>
    </row>
    <row r="24" spans="3:6" ht="12.75">
      <c r="C24" s="2" t="s">
        <v>15</v>
      </c>
      <c r="D24" s="7">
        <v>12457</v>
      </c>
      <c r="E24" s="3">
        <f>D24/D26</f>
        <v>0.5252572103221453</v>
      </c>
      <c r="F24" s="2">
        <v>22</v>
      </c>
    </row>
    <row r="25" spans="3:6" ht="12.75">
      <c r="C25" s="2" t="s">
        <v>3</v>
      </c>
      <c r="D25" s="7">
        <v>3412</v>
      </c>
      <c r="E25" s="3">
        <f>D25/D26</f>
        <v>0.1438691178950919</v>
      </c>
      <c r="F25" s="2">
        <v>6</v>
      </c>
    </row>
    <row r="26" spans="3:6" ht="12.75">
      <c r="C26" s="6" t="s">
        <v>12</v>
      </c>
      <c r="D26" s="8">
        <f>SUM(D18:D25)</f>
        <v>23716</v>
      </c>
      <c r="E26" s="9"/>
      <c r="F26" s="6">
        <f>SUM(F18:F25)</f>
        <v>40</v>
      </c>
    </row>
    <row r="32" ht="12.75">
      <c r="C32" s="13" t="s">
        <v>13</v>
      </c>
    </row>
    <row r="34" spans="3:4" ht="12.75">
      <c r="C34" s="4" t="s">
        <v>42</v>
      </c>
      <c r="D34" s="4" t="s">
        <v>43</v>
      </c>
    </row>
    <row r="35" spans="3:4" ht="12.75">
      <c r="C35" s="4" t="s">
        <v>17</v>
      </c>
      <c r="D35" s="4" t="s">
        <v>18</v>
      </c>
    </row>
    <row r="36" spans="3:5" ht="12.75">
      <c r="C36" s="4" t="s">
        <v>54</v>
      </c>
      <c r="D36" s="4" t="s">
        <v>22</v>
      </c>
      <c r="E36" s="4" t="s">
        <v>72</v>
      </c>
    </row>
    <row r="37" spans="3:5" ht="12.75">
      <c r="C37" s="4" t="s">
        <v>23</v>
      </c>
      <c r="D37" s="4" t="s">
        <v>21</v>
      </c>
      <c r="E37" s="4" t="s">
        <v>73</v>
      </c>
    </row>
    <row r="38" spans="3:4" ht="12.75">
      <c r="C38" s="4" t="s">
        <v>19</v>
      </c>
      <c r="D38" s="4" t="s">
        <v>20</v>
      </c>
    </row>
    <row r="39" spans="3:4" ht="12.75">
      <c r="C39" s="4" t="s">
        <v>15</v>
      </c>
      <c r="D39" s="4" t="s">
        <v>16</v>
      </c>
    </row>
    <row r="40" spans="3:4" ht="12.75">
      <c r="C40" s="4" t="s">
        <v>3</v>
      </c>
      <c r="D40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46"/>
  <dimension ref="C1:F44"/>
  <sheetViews>
    <sheetView workbookViewId="0" topLeftCell="A13">
      <selection activeCell="C40" sqref="C4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49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107286</v>
      </c>
      <c r="E10" s="5"/>
      <c r="F10" s="5"/>
    </row>
    <row r="11" spans="3:6" ht="12.75">
      <c r="C11" s="2" t="s">
        <v>5</v>
      </c>
      <c r="D11" s="15">
        <v>97366</v>
      </c>
      <c r="E11" s="5"/>
      <c r="F11" s="5"/>
    </row>
    <row r="12" spans="3:6" ht="12.75">
      <c r="C12" s="2" t="s">
        <v>6</v>
      </c>
      <c r="D12" s="3">
        <f>D11/D10</f>
        <v>0.9075368640829186</v>
      </c>
      <c r="E12" s="5"/>
      <c r="F12" s="5"/>
    </row>
    <row r="13" spans="3:6" ht="12.75">
      <c r="C13" s="16" t="s">
        <v>44</v>
      </c>
      <c r="D13" s="17">
        <v>2152</v>
      </c>
      <c r="E13" s="5"/>
      <c r="F13" s="5"/>
    </row>
    <row r="14" spans="3:6" ht="12.75">
      <c r="C14" s="18" t="s">
        <v>45</v>
      </c>
      <c r="D14" s="19">
        <f>4937-2152</f>
        <v>2785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3</v>
      </c>
      <c r="D18" s="7">
        <v>25294</v>
      </c>
      <c r="E18" s="3">
        <f>D18/D30</f>
        <v>0.27365870019149835</v>
      </c>
      <c r="F18" s="2">
        <v>15</v>
      </c>
    </row>
    <row r="19" spans="3:6" ht="12.75">
      <c r="C19" s="2" t="s">
        <v>17</v>
      </c>
      <c r="D19" s="7">
        <v>12130</v>
      </c>
      <c r="E19" s="3">
        <f>D19/D30</f>
        <v>0.13123586753075334</v>
      </c>
      <c r="F19" s="2">
        <v>7</v>
      </c>
    </row>
    <row r="20" spans="3:6" ht="12.75">
      <c r="C20" s="2" t="s">
        <v>74</v>
      </c>
      <c r="D20" s="7">
        <v>593</v>
      </c>
      <c r="E20" s="3">
        <f>D20/D30</f>
        <v>0.006415735321165435</v>
      </c>
      <c r="F20" s="2">
        <v>0</v>
      </c>
    </row>
    <row r="21" spans="3:6" ht="12.75">
      <c r="C21" s="2" t="s">
        <v>64</v>
      </c>
      <c r="D21" s="7">
        <v>1282</v>
      </c>
      <c r="E21" s="3">
        <f>D21/D30</f>
        <v>0.013870105702755629</v>
      </c>
      <c r="F21" s="2">
        <v>0</v>
      </c>
    </row>
    <row r="22" spans="3:6" ht="12.75">
      <c r="C22" s="2" t="s">
        <v>74</v>
      </c>
      <c r="D22" s="7">
        <v>1772</v>
      </c>
      <c r="E22" s="3">
        <f>D22/D30</f>
        <v>0.019171472157007</v>
      </c>
      <c r="F22" s="2">
        <v>1</v>
      </c>
    </row>
    <row r="23" spans="3:6" ht="12.75">
      <c r="C23" s="2" t="s">
        <v>42</v>
      </c>
      <c r="D23" s="7">
        <v>2149</v>
      </c>
      <c r="E23" s="3">
        <f>D23/D30</f>
        <v>0.02325027859221673</v>
      </c>
      <c r="F23" s="2">
        <v>1</v>
      </c>
    </row>
    <row r="24" spans="3:6" ht="12.75">
      <c r="C24" s="2" t="s">
        <v>54</v>
      </c>
      <c r="D24" s="7">
        <v>3811</v>
      </c>
      <c r="E24" s="3">
        <f>D24/D30</f>
        <v>0.04123164807582036</v>
      </c>
      <c r="F24" s="2">
        <v>2</v>
      </c>
    </row>
    <row r="25" spans="3:6" ht="12.75">
      <c r="C25" s="2" t="s">
        <v>15</v>
      </c>
      <c r="D25" s="7">
        <v>32733</v>
      </c>
      <c r="E25" s="3">
        <f>D25/D30</f>
        <v>0.35414209825920434</v>
      </c>
      <c r="F25" s="2">
        <v>19</v>
      </c>
    </row>
    <row r="26" spans="3:6" ht="12.75">
      <c r="C26" s="2" t="s">
        <v>57</v>
      </c>
      <c r="D26" s="7">
        <v>3047</v>
      </c>
      <c r="E26" s="3">
        <f>D26/D30</f>
        <v>0.032965844053273324</v>
      </c>
      <c r="F26" s="2">
        <v>1</v>
      </c>
    </row>
    <row r="27" spans="3:6" ht="12.75">
      <c r="C27" s="2" t="s">
        <v>23</v>
      </c>
      <c r="D27" s="7">
        <v>2065</v>
      </c>
      <c r="E27" s="3">
        <f>D27/D30</f>
        <v>0.022341472914345066</v>
      </c>
      <c r="F27" s="2">
        <v>1</v>
      </c>
    </row>
    <row r="28" spans="3:6" ht="12.75">
      <c r="C28" s="2" t="s">
        <v>75</v>
      </c>
      <c r="D28" s="7">
        <v>2816</v>
      </c>
      <c r="E28" s="3">
        <f>D28/D30</f>
        <v>0.03046662843912625</v>
      </c>
      <c r="F28" s="2">
        <v>1</v>
      </c>
    </row>
    <row r="29" spans="3:6" ht="12.75">
      <c r="C29" s="2" t="s">
        <v>19</v>
      </c>
      <c r="D29" s="7">
        <v>4737</v>
      </c>
      <c r="E29" s="3">
        <f>D29/D30</f>
        <v>0.05125014876283417</v>
      </c>
      <c r="F29" s="2">
        <v>2</v>
      </c>
    </row>
    <row r="30" spans="3:6" ht="12.75">
      <c r="C30" s="6" t="s">
        <v>12</v>
      </c>
      <c r="D30" s="8">
        <f>SUM(D18:D29)</f>
        <v>92429</v>
      </c>
      <c r="E30" s="9"/>
      <c r="F30" s="6">
        <f>SUM(F18:F29)</f>
        <v>50</v>
      </c>
    </row>
    <row r="36" ht="12.75">
      <c r="C36" s="13" t="s">
        <v>13</v>
      </c>
    </row>
    <row r="38" spans="3:4" ht="12.75">
      <c r="C38" s="4" t="s">
        <v>3</v>
      </c>
      <c r="D38" s="4" t="s">
        <v>14</v>
      </c>
    </row>
    <row r="39" spans="3:4" ht="12.75">
      <c r="C39" s="4" t="s">
        <v>17</v>
      </c>
      <c r="D39" s="4" t="s">
        <v>18</v>
      </c>
    </row>
    <row r="40" spans="3:4" ht="12.75">
      <c r="C40" s="4" t="s">
        <v>42</v>
      </c>
      <c r="D40" s="4" t="s">
        <v>43</v>
      </c>
    </row>
    <row r="41" spans="3:4" ht="12.75">
      <c r="C41" s="4" t="s">
        <v>54</v>
      </c>
      <c r="D41" s="4" t="s">
        <v>55</v>
      </c>
    </row>
    <row r="42" spans="3:4" ht="12.75">
      <c r="C42" s="4" t="s">
        <v>15</v>
      </c>
      <c r="D42" s="4" t="s">
        <v>16</v>
      </c>
    </row>
    <row r="43" spans="3:4" ht="12.75">
      <c r="C43" s="4" t="s">
        <v>23</v>
      </c>
      <c r="D43" s="4" t="s">
        <v>21</v>
      </c>
    </row>
    <row r="44" spans="3:4" ht="12.75">
      <c r="C44" s="4" t="s">
        <v>19</v>
      </c>
      <c r="D44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40"/>
  <dimension ref="C1:F35"/>
  <sheetViews>
    <sheetView workbookViewId="0" topLeftCell="A10">
      <selection activeCell="H39" sqref="H3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38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5679</v>
      </c>
      <c r="E10" s="5"/>
      <c r="F10" s="5"/>
    </row>
    <row r="11" spans="3:6" ht="12.75">
      <c r="C11" s="2" t="s">
        <v>5</v>
      </c>
      <c r="D11" s="15">
        <v>5281</v>
      </c>
      <c r="E11" s="5"/>
      <c r="F11" s="5"/>
    </row>
    <row r="12" spans="3:6" ht="12.75">
      <c r="C12" s="2" t="s">
        <v>6</v>
      </c>
      <c r="D12" s="3">
        <f>D11/D10</f>
        <v>0.9299172389505195</v>
      </c>
      <c r="E12" s="5"/>
      <c r="F12" s="5"/>
    </row>
    <row r="13" spans="3:6" ht="12.75">
      <c r="C13" s="16" t="s">
        <v>44</v>
      </c>
      <c r="D13" s="17">
        <v>203</v>
      </c>
      <c r="E13" s="5"/>
      <c r="F13" s="5"/>
    </row>
    <row r="14" spans="3:6" ht="12.75">
      <c r="C14" s="18" t="s">
        <v>45</v>
      </c>
      <c r="D14" s="19">
        <f>355-203</f>
        <v>152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19</v>
      </c>
      <c r="D18" s="7">
        <v>323</v>
      </c>
      <c r="E18" s="3">
        <f>D18/D24</f>
        <v>0.0655704425497361</v>
      </c>
      <c r="F18" s="2">
        <v>1</v>
      </c>
    </row>
    <row r="19" spans="3:6" ht="12.75">
      <c r="C19" s="2" t="s">
        <v>3</v>
      </c>
      <c r="D19" s="7">
        <v>1051</v>
      </c>
      <c r="E19" s="3">
        <f>D19/D24</f>
        <v>0.21335769386926512</v>
      </c>
      <c r="F19" s="2">
        <v>4</v>
      </c>
    </row>
    <row r="20" spans="3:6" ht="12.75">
      <c r="C20" s="2" t="s">
        <v>15</v>
      </c>
      <c r="D20" s="7">
        <v>2783</v>
      </c>
      <c r="E20" s="3">
        <f>D20/D24</f>
        <v>0.5649614291514413</v>
      </c>
      <c r="F20" s="2">
        <v>13</v>
      </c>
    </row>
    <row r="21" spans="3:6" ht="12.75">
      <c r="C21" s="2" t="s">
        <v>23</v>
      </c>
      <c r="D21" s="2">
        <v>42</v>
      </c>
      <c r="E21" s="3">
        <f>D21/D24</f>
        <v>0.008526187576126675</v>
      </c>
      <c r="F21" s="2">
        <v>0</v>
      </c>
    </row>
    <row r="22" spans="3:6" ht="12.75">
      <c r="C22" s="2" t="s">
        <v>17</v>
      </c>
      <c r="D22" s="2">
        <v>541</v>
      </c>
      <c r="E22" s="3">
        <f>D22/D24</f>
        <v>0.1098254161591555</v>
      </c>
      <c r="F22" s="2">
        <v>2</v>
      </c>
    </row>
    <row r="23" spans="3:6" ht="12.75">
      <c r="C23" s="2" t="s">
        <v>54</v>
      </c>
      <c r="D23" s="2">
        <v>186</v>
      </c>
      <c r="E23" s="3">
        <f>D23/D24</f>
        <v>0.037758830694275276</v>
      </c>
      <c r="F23" s="2">
        <v>0</v>
      </c>
    </row>
    <row r="24" spans="3:6" ht="12.75">
      <c r="C24" s="6" t="s">
        <v>12</v>
      </c>
      <c r="D24" s="8">
        <f>SUM(D18:D23)</f>
        <v>4926</v>
      </c>
      <c r="E24" s="9"/>
      <c r="F24" s="6">
        <f>SUM(F18:F23)</f>
        <v>20</v>
      </c>
    </row>
    <row r="28" ht="12.75">
      <c r="C28" s="13" t="s">
        <v>13</v>
      </c>
    </row>
    <row r="30" spans="3:4" ht="12.75">
      <c r="C30" s="4" t="s">
        <v>19</v>
      </c>
      <c r="D30" s="4" t="s">
        <v>20</v>
      </c>
    </row>
    <row r="31" spans="3:4" ht="12.75">
      <c r="C31" s="4" t="s">
        <v>3</v>
      </c>
      <c r="D31" s="4" t="s">
        <v>14</v>
      </c>
    </row>
    <row r="32" spans="3:4" ht="12.75">
      <c r="C32" s="4" t="s">
        <v>15</v>
      </c>
      <c r="D32" s="4" t="s">
        <v>16</v>
      </c>
    </row>
    <row r="33" spans="3:4" ht="12.75">
      <c r="C33" s="4" t="s">
        <v>23</v>
      </c>
      <c r="D33" s="4" t="s">
        <v>21</v>
      </c>
    </row>
    <row r="34" spans="3:4" ht="12.75">
      <c r="C34" s="4" t="s">
        <v>17</v>
      </c>
      <c r="D34" s="4" t="s">
        <v>18</v>
      </c>
    </row>
    <row r="35" spans="3:4" ht="12.75">
      <c r="C35" s="4" t="s">
        <v>54</v>
      </c>
      <c r="D35" s="4" t="s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41"/>
  <dimension ref="C1:F33"/>
  <sheetViews>
    <sheetView workbookViewId="0" topLeftCell="A7">
      <selection activeCell="D29" sqref="D29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39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6200</v>
      </c>
      <c r="E10" s="5"/>
      <c r="F10" s="5"/>
    </row>
    <row r="11" spans="3:6" ht="12.75">
      <c r="C11" s="2" t="s">
        <v>5</v>
      </c>
      <c r="D11" s="15">
        <v>5806</v>
      </c>
      <c r="E11" s="5"/>
      <c r="F11" s="5"/>
    </row>
    <row r="12" spans="3:6" ht="12.75">
      <c r="C12" s="2" t="s">
        <v>6</v>
      </c>
      <c r="D12" s="3">
        <f>D11/D10</f>
        <v>0.9364516129032258</v>
      </c>
      <c r="E12" s="5"/>
      <c r="F12" s="5"/>
    </row>
    <row r="13" spans="3:6" ht="12.75">
      <c r="C13" s="16" t="s">
        <v>44</v>
      </c>
      <c r="D13" s="17">
        <v>175</v>
      </c>
      <c r="E13" s="5"/>
      <c r="F13" s="5"/>
    </row>
    <row r="14" spans="3:6" ht="12.75">
      <c r="C14" s="18" t="s">
        <v>45</v>
      </c>
      <c r="D14" s="19">
        <f>354-175</f>
        <v>179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17</v>
      </c>
      <c r="D18" s="7">
        <v>633</v>
      </c>
      <c r="E18" s="3">
        <f>D18/D23</f>
        <v>0.11674658797491701</v>
      </c>
      <c r="F18" s="2">
        <v>2</v>
      </c>
    </row>
    <row r="19" spans="3:6" ht="12.75">
      <c r="C19" s="2" t="s">
        <v>19</v>
      </c>
      <c r="D19" s="7">
        <v>619</v>
      </c>
      <c r="E19" s="3">
        <f>D19/D23</f>
        <v>0.11416451493913685</v>
      </c>
      <c r="F19" s="2">
        <v>2</v>
      </c>
    </row>
    <row r="20" spans="3:6" ht="12.75">
      <c r="C20" s="2" t="s">
        <v>3</v>
      </c>
      <c r="D20" s="7">
        <v>1666</v>
      </c>
      <c r="E20" s="3">
        <f>D20/D23</f>
        <v>0.30726669125783845</v>
      </c>
      <c r="F20" s="2">
        <v>6</v>
      </c>
    </row>
    <row r="21" spans="3:6" ht="12.75">
      <c r="C21" s="2" t="s">
        <v>54</v>
      </c>
      <c r="D21" s="2">
        <v>111</v>
      </c>
      <c r="E21" s="3">
        <f>D21/D23</f>
        <v>0.020472150497971228</v>
      </c>
      <c r="F21" s="2">
        <v>0</v>
      </c>
    </row>
    <row r="22" spans="3:6" ht="12.75">
      <c r="C22" s="2" t="s">
        <v>15</v>
      </c>
      <c r="D22" s="2">
        <v>2393</v>
      </c>
      <c r="E22" s="3">
        <f>D22/D23</f>
        <v>0.4413500553301365</v>
      </c>
      <c r="F22" s="2">
        <v>10</v>
      </c>
    </row>
    <row r="23" spans="3:6" ht="12.75">
      <c r="C23" s="6" t="s">
        <v>12</v>
      </c>
      <c r="D23" s="8">
        <f>SUM(D18:D22)</f>
        <v>5422</v>
      </c>
      <c r="E23" s="9"/>
      <c r="F23" s="6">
        <f>SUM(F18:F22)</f>
        <v>20</v>
      </c>
    </row>
    <row r="27" ht="12.75">
      <c r="C27" s="13" t="s">
        <v>13</v>
      </c>
    </row>
    <row r="29" spans="3:4" ht="12.75">
      <c r="C29" s="4" t="s">
        <v>17</v>
      </c>
      <c r="D29" s="4" t="s">
        <v>18</v>
      </c>
    </row>
    <row r="30" spans="3:4" ht="12.75">
      <c r="C30" s="4" t="s">
        <v>19</v>
      </c>
      <c r="D30" s="4" t="s">
        <v>20</v>
      </c>
    </row>
    <row r="31" spans="3:4" ht="12.75">
      <c r="C31" s="4" t="s">
        <v>3</v>
      </c>
      <c r="D31" s="4" t="s">
        <v>14</v>
      </c>
    </row>
    <row r="32" spans="3:4" ht="12.75">
      <c r="C32" s="4" t="s">
        <v>54</v>
      </c>
      <c r="D32" s="4" t="s">
        <v>55</v>
      </c>
    </row>
    <row r="33" spans="3:4" ht="12.75">
      <c r="C33" s="4" t="s">
        <v>15</v>
      </c>
      <c r="D33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C1:F35"/>
  <sheetViews>
    <sheetView workbookViewId="0" topLeftCell="A10">
      <selection activeCell="D36" sqref="D36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48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10353</v>
      </c>
      <c r="E10" s="5"/>
      <c r="F10" s="5"/>
    </row>
    <row r="11" spans="3:6" ht="12.75">
      <c r="C11" s="2" t="s">
        <v>5</v>
      </c>
      <c r="D11" s="15">
        <v>9693</v>
      </c>
      <c r="E11" s="5"/>
      <c r="F11" s="5"/>
    </row>
    <row r="12" spans="3:6" ht="12.75">
      <c r="C12" s="2" t="s">
        <v>6</v>
      </c>
      <c r="D12" s="3">
        <f>D11/D10</f>
        <v>0.936250362213851</v>
      </c>
      <c r="E12" s="5"/>
      <c r="F12" s="5"/>
    </row>
    <row r="13" spans="3:6" ht="12.75">
      <c r="C13" s="16" t="s">
        <v>44</v>
      </c>
      <c r="D13" s="17">
        <v>207</v>
      </c>
      <c r="E13" s="5"/>
      <c r="F13" s="5"/>
    </row>
    <row r="14" spans="3:6" ht="12.75">
      <c r="C14" s="18" t="s">
        <v>45</v>
      </c>
      <c r="D14" s="19">
        <f>424-207</f>
        <v>217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4351</v>
      </c>
      <c r="E18" s="3">
        <f>D18/D25</f>
        <v>0.4694141762865466</v>
      </c>
      <c r="F18" s="2">
        <v>15</v>
      </c>
    </row>
    <row r="19" spans="3:6" ht="12.75">
      <c r="C19" s="2" t="s">
        <v>54</v>
      </c>
      <c r="D19" s="7">
        <v>189</v>
      </c>
      <c r="E19" s="3">
        <f>D19/D25</f>
        <v>0.0203905491423023</v>
      </c>
      <c r="F19" s="2">
        <v>0</v>
      </c>
    </row>
    <row r="20" spans="3:6" ht="12.75">
      <c r="C20" s="2" t="s">
        <v>3</v>
      </c>
      <c r="D20" s="7">
        <v>1950</v>
      </c>
      <c r="E20" s="3">
        <f>D20/D25</f>
        <v>0.21037868162692847</v>
      </c>
      <c r="F20" s="2">
        <v>7</v>
      </c>
    </row>
    <row r="21" spans="3:6" ht="12.75">
      <c r="C21" s="2" t="s">
        <v>17</v>
      </c>
      <c r="D21" s="7">
        <v>1762</v>
      </c>
      <c r="E21" s="3">
        <f>D21/D25</f>
        <v>0.19009601898802458</v>
      </c>
      <c r="F21" s="2">
        <v>6</v>
      </c>
    </row>
    <row r="22" spans="3:6" ht="12.75">
      <c r="C22" s="2" t="s">
        <v>57</v>
      </c>
      <c r="D22" s="7">
        <v>459</v>
      </c>
      <c r="E22" s="3">
        <f>D22/D25</f>
        <v>0.04951990505987701</v>
      </c>
      <c r="F22" s="2">
        <v>1</v>
      </c>
    </row>
    <row r="23" spans="3:6" ht="12.75">
      <c r="C23" s="2" t="s">
        <v>23</v>
      </c>
      <c r="D23" s="7">
        <v>46</v>
      </c>
      <c r="E23" s="3">
        <f>D23/D25</f>
        <v>0.004962779156327543</v>
      </c>
      <c r="F23" s="2">
        <v>0</v>
      </c>
    </row>
    <row r="24" spans="3:6" ht="12.75">
      <c r="C24" s="2" t="s">
        <v>58</v>
      </c>
      <c r="D24" s="7">
        <v>512</v>
      </c>
      <c r="E24" s="3">
        <f>D24/D25</f>
        <v>0.05523788973999353</v>
      </c>
      <c r="F24" s="2">
        <v>1</v>
      </c>
    </row>
    <row r="25" spans="3:6" ht="12.75">
      <c r="C25" s="6" t="s">
        <v>12</v>
      </c>
      <c r="D25" s="8">
        <f>SUM(D18:D24)</f>
        <v>9269</v>
      </c>
      <c r="E25" s="9"/>
      <c r="F25" s="6">
        <f>SUM(F18:F24)</f>
        <v>30</v>
      </c>
    </row>
    <row r="29" ht="12.75">
      <c r="C29" s="13" t="s">
        <v>13</v>
      </c>
    </row>
    <row r="31" spans="3:4" ht="12.75">
      <c r="C31" s="4" t="s">
        <v>15</v>
      </c>
      <c r="D31" s="4" t="s">
        <v>16</v>
      </c>
    </row>
    <row r="32" spans="3:4" ht="12.75">
      <c r="C32" s="4" t="s">
        <v>54</v>
      </c>
      <c r="D32" s="4" t="s">
        <v>59</v>
      </c>
    </row>
    <row r="33" spans="3:4" ht="12.75">
      <c r="C33" s="4" t="s">
        <v>17</v>
      </c>
      <c r="D33" s="4" t="s">
        <v>18</v>
      </c>
    </row>
    <row r="34" spans="3:4" ht="12.75">
      <c r="C34" s="4" t="s">
        <v>23</v>
      </c>
      <c r="D34" s="4" t="s">
        <v>21</v>
      </c>
    </row>
    <row r="35" spans="3:4" ht="12.75">
      <c r="C35" s="4" t="s">
        <v>58</v>
      </c>
      <c r="D35" s="4" t="s">
        <v>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36"/>
  <dimension ref="C1:F40"/>
  <sheetViews>
    <sheetView workbookViewId="0" topLeftCell="A16">
      <selection activeCell="D34" sqref="D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281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47</v>
      </c>
    </row>
    <row r="6" spans="3:4" ht="12.75">
      <c r="C6" s="1"/>
      <c r="D6" s="1"/>
    </row>
    <row r="7" spans="3:4" ht="12.75">
      <c r="C7" s="1" t="s">
        <v>2</v>
      </c>
      <c r="D7" s="1" t="s">
        <v>76</v>
      </c>
    </row>
    <row r="10" spans="3:6" ht="12.75">
      <c r="C10" s="2" t="s">
        <v>4</v>
      </c>
      <c r="D10" s="14">
        <v>13828</v>
      </c>
      <c r="E10" s="5"/>
      <c r="F10" s="5"/>
    </row>
    <row r="11" spans="3:6" ht="12.75">
      <c r="C11" s="2" t="s">
        <v>5</v>
      </c>
      <c r="D11" s="15">
        <v>12839</v>
      </c>
      <c r="E11" s="5"/>
      <c r="F11" s="5"/>
    </row>
    <row r="12" spans="3:6" ht="12.75">
      <c r="C12" s="2" t="s">
        <v>6</v>
      </c>
      <c r="D12" s="3">
        <f>D11/D10</f>
        <v>0.9284784495227075</v>
      </c>
      <c r="E12" s="5"/>
      <c r="F12" s="5"/>
    </row>
    <row r="13" spans="3:6" ht="12.75">
      <c r="C13" s="16" t="s">
        <v>44</v>
      </c>
      <c r="D13" s="17">
        <v>370</v>
      </c>
      <c r="E13" s="5"/>
      <c r="F13" s="5"/>
    </row>
    <row r="14" spans="3:6" ht="12.75">
      <c r="C14" s="18" t="s">
        <v>45</v>
      </c>
      <c r="D14" s="19">
        <f>778-370</f>
        <v>408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57</v>
      </c>
      <c r="D18" s="7">
        <v>693</v>
      </c>
      <c r="E18" s="3">
        <f>D18/D26</f>
        <v>0.057457922228670924</v>
      </c>
      <c r="F18" s="2">
        <v>1</v>
      </c>
    </row>
    <row r="19" spans="3:6" ht="12.75">
      <c r="C19" s="2" t="s">
        <v>3</v>
      </c>
      <c r="D19" s="7">
        <v>3036</v>
      </c>
      <c r="E19" s="3">
        <f>D19/D26</f>
        <v>0.2517204211922726</v>
      </c>
      <c r="F19" s="2">
        <v>8</v>
      </c>
    </row>
    <row r="20" spans="3:6" ht="12.75">
      <c r="C20" s="2" t="s">
        <v>19</v>
      </c>
      <c r="D20" s="7">
        <v>499</v>
      </c>
      <c r="E20" s="3">
        <f>D20/D26</f>
        <v>0.041373020479230575</v>
      </c>
      <c r="F20" s="2">
        <v>1</v>
      </c>
    </row>
    <row r="21" spans="3:6" ht="12.75">
      <c r="C21" s="2" t="s">
        <v>42</v>
      </c>
      <c r="D21" s="7">
        <v>150</v>
      </c>
      <c r="E21" s="3">
        <f>D21/D26</f>
        <v>0.012436779703175525</v>
      </c>
      <c r="F21" s="2">
        <v>0</v>
      </c>
    </row>
    <row r="22" spans="3:6" ht="12.75">
      <c r="C22" s="2" t="s">
        <v>15</v>
      </c>
      <c r="D22" s="7">
        <v>5476</v>
      </c>
      <c r="E22" s="3">
        <f>D22/D26</f>
        <v>0.4540253710305945</v>
      </c>
      <c r="F22" s="2">
        <v>15</v>
      </c>
    </row>
    <row r="23" spans="3:6" ht="12.75">
      <c r="C23" s="2" t="s">
        <v>17</v>
      </c>
      <c r="D23" s="7">
        <v>1820</v>
      </c>
      <c r="E23" s="3">
        <f>D23/D26</f>
        <v>0.15089959373186304</v>
      </c>
      <c r="F23" s="2">
        <v>5</v>
      </c>
    </row>
    <row r="24" spans="3:6" ht="12.75">
      <c r="C24" s="2" t="s">
        <v>54</v>
      </c>
      <c r="D24" s="7">
        <v>326</v>
      </c>
      <c r="E24" s="3">
        <f>D24/D26</f>
        <v>0.027029267888234808</v>
      </c>
      <c r="F24" s="2">
        <v>0</v>
      </c>
    </row>
    <row r="25" spans="3:6" ht="12.75">
      <c r="C25" s="2" t="s">
        <v>23</v>
      </c>
      <c r="D25" s="7">
        <v>61</v>
      </c>
      <c r="E25" s="3">
        <f>D25/D26</f>
        <v>0.005057623745958047</v>
      </c>
      <c r="F25" s="2">
        <v>0</v>
      </c>
    </row>
    <row r="26" spans="3:6" ht="12.75">
      <c r="C26" s="6" t="s">
        <v>12</v>
      </c>
      <c r="D26" s="8">
        <f>SUM(D18:D25)</f>
        <v>12061</v>
      </c>
      <c r="E26" s="9"/>
      <c r="F26" s="6">
        <f>SUM(F18:F25)</f>
        <v>30</v>
      </c>
    </row>
    <row r="32" ht="12.75">
      <c r="C32" s="13" t="s">
        <v>13</v>
      </c>
    </row>
    <row r="34" spans="3:4" ht="12.75">
      <c r="C34" s="4" t="s">
        <v>3</v>
      </c>
      <c r="D34" s="4" t="s">
        <v>14</v>
      </c>
    </row>
    <row r="35" spans="3:4" ht="12.75">
      <c r="C35" s="4" t="s">
        <v>19</v>
      </c>
      <c r="D35" s="4" t="s">
        <v>20</v>
      </c>
    </row>
    <row r="36" spans="3:4" ht="12.75">
      <c r="C36" s="4" t="s">
        <v>42</v>
      </c>
      <c r="D36" s="4" t="s">
        <v>43</v>
      </c>
    </row>
    <row r="37" spans="3:4" ht="12.75">
      <c r="C37" s="4" t="s">
        <v>15</v>
      </c>
      <c r="D37" s="4" t="s">
        <v>16</v>
      </c>
    </row>
    <row r="38" spans="3:4" ht="12.75">
      <c r="C38" s="4" t="s">
        <v>17</v>
      </c>
      <c r="D38" s="4" t="s">
        <v>18</v>
      </c>
    </row>
    <row r="39" spans="3:4" ht="12.75">
      <c r="C39" s="4" t="s">
        <v>54</v>
      </c>
      <c r="D39" s="4" t="s">
        <v>55</v>
      </c>
    </row>
    <row r="40" spans="3:4" ht="12.75">
      <c r="C40" s="4" t="s">
        <v>23</v>
      </c>
      <c r="D40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38"/>
  <dimension ref="C1:F36"/>
  <sheetViews>
    <sheetView workbookViewId="0" topLeftCell="A10">
      <selection activeCell="D32" sqref="D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0.281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40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10314</v>
      </c>
      <c r="E10" s="5"/>
      <c r="F10" s="5"/>
    </row>
    <row r="11" spans="3:6" ht="12.75">
      <c r="C11" s="2" t="s">
        <v>5</v>
      </c>
      <c r="D11" s="15">
        <v>9666</v>
      </c>
      <c r="E11" s="5"/>
      <c r="F11" s="5"/>
    </row>
    <row r="12" spans="3:6" ht="12.75">
      <c r="C12" s="2" t="s">
        <v>6</v>
      </c>
      <c r="D12" s="3">
        <f>D11/D10</f>
        <v>0.93717277486911</v>
      </c>
      <c r="E12" s="5"/>
      <c r="F12" s="5"/>
    </row>
    <row r="13" spans="3:6" ht="12.75">
      <c r="C13" s="16" t="s">
        <v>44</v>
      </c>
      <c r="D13" s="17">
        <v>337</v>
      </c>
      <c r="E13" s="5"/>
      <c r="F13" s="5"/>
    </row>
    <row r="14" spans="3:6" ht="12.75">
      <c r="C14" s="18" t="s">
        <v>45</v>
      </c>
      <c r="D14" s="19">
        <f>606-337</f>
        <v>269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57</v>
      </c>
      <c r="D18" s="7">
        <v>477</v>
      </c>
      <c r="E18" s="3">
        <f>D18/D24</f>
        <v>0.05264900662251656</v>
      </c>
      <c r="F18" s="2">
        <v>1</v>
      </c>
    </row>
    <row r="19" spans="3:6" ht="12.75">
      <c r="C19" s="2" t="s">
        <v>15</v>
      </c>
      <c r="D19" s="7">
        <v>3809</v>
      </c>
      <c r="E19" s="3">
        <f>D19/D24</f>
        <v>0.42041942604856514</v>
      </c>
      <c r="F19" s="2">
        <v>13</v>
      </c>
    </row>
    <row r="20" spans="3:6" ht="12.75">
      <c r="C20" s="2" t="s">
        <v>54</v>
      </c>
      <c r="D20" s="7">
        <v>300</v>
      </c>
      <c r="E20" s="3">
        <f>D20/D24</f>
        <v>0.033112582781456956</v>
      </c>
      <c r="F20" s="2">
        <v>1</v>
      </c>
    </row>
    <row r="21" spans="3:6" ht="12.75">
      <c r="C21" s="2" t="s">
        <v>17</v>
      </c>
      <c r="D21" s="7">
        <v>1022</v>
      </c>
      <c r="E21" s="3">
        <f>D21/D24</f>
        <v>0.11280353200883002</v>
      </c>
      <c r="F21" s="2">
        <v>3</v>
      </c>
    </row>
    <row r="22" spans="3:6" ht="12.75">
      <c r="C22" s="2" t="s">
        <v>19</v>
      </c>
      <c r="D22" s="7">
        <v>671</v>
      </c>
      <c r="E22" s="3">
        <f>D22/D24</f>
        <v>0.07406181015452538</v>
      </c>
      <c r="F22" s="2">
        <v>2</v>
      </c>
    </row>
    <row r="23" spans="3:6" ht="12.75">
      <c r="C23" s="2" t="s">
        <v>3</v>
      </c>
      <c r="D23" s="7">
        <v>2781</v>
      </c>
      <c r="E23" s="3">
        <f>D23/D24</f>
        <v>0.30695364238410594</v>
      </c>
      <c r="F23" s="2">
        <v>10</v>
      </c>
    </row>
    <row r="24" spans="3:6" ht="12.75">
      <c r="C24" s="6" t="s">
        <v>12</v>
      </c>
      <c r="D24" s="8">
        <f>SUM(D18:D23)</f>
        <v>9060</v>
      </c>
      <c r="E24" s="9"/>
      <c r="F24" s="6">
        <f>SUM(F18:F23)</f>
        <v>30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54</v>
      </c>
      <c r="D33" s="4" t="s">
        <v>55</v>
      </c>
    </row>
    <row r="34" spans="3:4" ht="12.75">
      <c r="C34" s="4" t="s">
        <v>17</v>
      </c>
      <c r="D34" s="4" t="s">
        <v>18</v>
      </c>
    </row>
    <row r="35" spans="3:4" ht="12.75">
      <c r="C35" s="4" t="s">
        <v>19</v>
      </c>
      <c r="D35" s="4" t="s">
        <v>20</v>
      </c>
    </row>
    <row r="36" spans="3:4" ht="12.75">
      <c r="C36" s="4" t="s">
        <v>3</v>
      </c>
      <c r="D36" s="4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45"/>
  <dimension ref="C1:F35"/>
  <sheetViews>
    <sheetView tabSelected="1" workbookViewId="0" topLeftCell="A7">
      <selection activeCell="D30" sqref="D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41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5616</v>
      </c>
      <c r="E10" s="5"/>
      <c r="F10" s="5"/>
    </row>
    <row r="11" spans="3:6" ht="12.75">
      <c r="C11" s="2" t="s">
        <v>5</v>
      </c>
      <c r="D11" s="15">
        <v>5176</v>
      </c>
      <c r="E11" s="5"/>
      <c r="F11" s="5"/>
    </row>
    <row r="12" spans="3:6" ht="12.75">
      <c r="C12" s="2" t="s">
        <v>6</v>
      </c>
      <c r="D12" s="3">
        <f>D11/D10</f>
        <v>0.9216524216524217</v>
      </c>
      <c r="E12" s="5"/>
      <c r="F12" s="5"/>
    </row>
    <row r="13" spans="3:6" ht="12.75">
      <c r="C13" s="16" t="s">
        <v>44</v>
      </c>
      <c r="D13" s="17">
        <v>115</v>
      </c>
      <c r="E13" s="5"/>
      <c r="F13" s="5"/>
    </row>
    <row r="14" spans="3:6" ht="12.75">
      <c r="C14" s="18" t="s">
        <v>45</v>
      </c>
      <c r="D14" s="19">
        <f>228-115</f>
        <v>113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54</v>
      </c>
      <c r="D18" s="7">
        <v>124</v>
      </c>
      <c r="E18" s="3">
        <f>D18/D24</f>
        <v>0.025060630557801132</v>
      </c>
      <c r="F18" s="2">
        <v>0</v>
      </c>
    </row>
    <row r="19" spans="3:6" ht="12.75">
      <c r="C19" s="2" t="s">
        <v>17</v>
      </c>
      <c r="D19" s="7">
        <v>686</v>
      </c>
      <c r="E19" s="3">
        <f>D19/D24</f>
        <v>0.13864187550525464</v>
      </c>
      <c r="F19" s="2">
        <v>3</v>
      </c>
    </row>
    <row r="20" spans="3:6" ht="12.75">
      <c r="C20" s="2" t="s">
        <v>58</v>
      </c>
      <c r="D20" s="7">
        <v>301</v>
      </c>
      <c r="E20" s="3">
        <f>D20/D24</f>
        <v>0.06083265966046888</v>
      </c>
      <c r="F20" s="2">
        <v>1</v>
      </c>
    </row>
    <row r="21" spans="3:6" ht="12.75">
      <c r="C21" s="2" t="s">
        <v>3</v>
      </c>
      <c r="D21" s="2">
        <v>1515</v>
      </c>
      <c r="E21" s="3">
        <f>D21/D24</f>
        <v>0.30618431689571546</v>
      </c>
      <c r="F21" s="2">
        <v>6</v>
      </c>
    </row>
    <row r="22" spans="3:6" ht="12.75">
      <c r="C22" s="2" t="s">
        <v>23</v>
      </c>
      <c r="D22" s="2">
        <v>38</v>
      </c>
      <c r="E22" s="3">
        <f>D22/D24</f>
        <v>0.007679870654810024</v>
      </c>
      <c r="F22" s="2">
        <v>0</v>
      </c>
    </row>
    <row r="23" spans="3:6" ht="12.75">
      <c r="C23" s="2" t="s">
        <v>15</v>
      </c>
      <c r="D23" s="2">
        <v>2284</v>
      </c>
      <c r="E23" s="3">
        <f>D23/D24</f>
        <v>0.46160064672594986</v>
      </c>
      <c r="F23" s="2">
        <v>10</v>
      </c>
    </row>
    <row r="24" spans="3:6" ht="12.75">
      <c r="C24" s="6" t="s">
        <v>12</v>
      </c>
      <c r="D24" s="8">
        <f>SUM(D18:D23)</f>
        <v>4948</v>
      </c>
      <c r="E24" s="9"/>
      <c r="F24" s="6">
        <f>SUM(F18:F23)</f>
        <v>20</v>
      </c>
    </row>
    <row r="28" ht="12.75">
      <c r="C28" s="13" t="s">
        <v>13</v>
      </c>
    </row>
    <row r="30" spans="3:4" ht="12.75">
      <c r="C30" s="4" t="s">
        <v>54</v>
      </c>
      <c r="D30" s="4" t="s">
        <v>55</v>
      </c>
    </row>
    <row r="31" spans="3:4" ht="12.75">
      <c r="C31" s="4" t="s">
        <v>17</v>
      </c>
      <c r="D31" s="4" t="s">
        <v>18</v>
      </c>
    </row>
    <row r="32" spans="3:4" ht="12.75">
      <c r="C32" s="4" t="s">
        <v>58</v>
      </c>
      <c r="D32" s="4" t="s">
        <v>60</v>
      </c>
    </row>
    <row r="33" spans="3:4" ht="12.75">
      <c r="C33" s="4" t="s">
        <v>3</v>
      </c>
      <c r="D33" s="4" t="s">
        <v>14</v>
      </c>
    </row>
    <row r="34" spans="3:4" ht="12.75">
      <c r="C34" s="4" t="s">
        <v>23</v>
      </c>
      <c r="D34" s="4" t="s">
        <v>21</v>
      </c>
    </row>
    <row r="35" spans="3:4" ht="12.75">
      <c r="C35" s="4" t="s">
        <v>15</v>
      </c>
      <c r="D35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C1:F33"/>
  <sheetViews>
    <sheetView workbookViewId="0" topLeftCell="A16">
      <selection activeCell="D34" sqref="D34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24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6939</v>
      </c>
      <c r="E10" s="5"/>
      <c r="F10" s="5"/>
    </row>
    <row r="11" spans="3:6" ht="12.75">
      <c r="C11" s="2" t="s">
        <v>5</v>
      </c>
      <c r="D11" s="15">
        <v>6525</v>
      </c>
      <c r="E11" s="5"/>
      <c r="F11" s="5"/>
    </row>
    <row r="12" spans="3:6" ht="12.75">
      <c r="C12" s="2" t="s">
        <v>6</v>
      </c>
      <c r="D12" s="3">
        <f>D11/D10</f>
        <v>0.940337224383917</v>
      </c>
      <c r="E12" s="5"/>
      <c r="F12" s="5"/>
    </row>
    <row r="13" spans="3:6" ht="12.75">
      <c r="C13" s="16" t="s">
        <v>44</v>
      </c>
      <c r="D13" s="17">
        <v>154</v>
      </c>
      <c r="E13" s="5"/>
      <c r="F13" s="5"/>
    </row>
    <row r="14" spans="3:6" ht="12.75">
      <c r="C14" s="18" t="s">
        <v>45</v>
      </c>
      <c r="D14" s="19">
        <f>332-154</f>
        <v>178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54</v>
      </c>
      <c r="D18" s="7">
        <v>123</v>
      </c>
      <c r="E18" s="3">
        <f>D18/D23</f>
        <v>0.01986113353786533</v>
      </c>
      <c r="F18" s="2">
        <v>0</v>
      </c>
    </row>
    <row r="19" spans="3:6" ht="12.75">
      <c r="C19" s="2" t="s">
        <v>3</v>
      </c>
      <c r="D19" s="7">
        <v>1049</v>
      </c>
      <c r="E19" s="3">
        <f>D19/D23</f>
        <v>0.16938478927821735</v>
      </c>
      <c r="F19" s="2">
        <v>3</v>
      </c>
    </row>
    <row r="20" spans="3:6" ht="12.75">
      <c r="C20" s="2" t="s">
        <v>15</v>
      </c>
      <c r="D20" s="7">
        <v>3144</v>
      </c>
      <c r="E20" s="3">
        <f>D20/D23</f>
        <v>0.5076699499434846</v>
      </c>
      <c r="F20" s="2">
        <v>11</v>
      </c>
    </row>
    <row r="21" spans="3:6" ht="12.75">
      <c r="C21" s="2" t="s">
        <v>17</v>
      </c>
      <c r="D21" s="7">
        <v>597</v>
      </c>
      <c r="E21" s="3">
        <f>D21/D23</f>
        <v>0.09639916034232197</v>
      </c>
      <c r="F21" s="2">
        <v>2</v>
      </c>
    </row>
    <row r="22" spans="3:6" ht="12.75">
      <c r="C22" s="2" t="s">
        <v>19</v>
      </c>
      <c r="D22" s="7">
        <v>1280</v>
      </c>
      <c r="E22" s="3">
        <f>D22/D23</f>
        <v>0.20668496689811078</v>
      </c>
      <c r="F22" s="2">
        <v>4</v>
      </c>
    </row>
    <row r="23" spans="3:6" ht="12.75">
      <c r="C23" s="6" t="s">
        <v>12</v>
      </c>
      <c r="D23" s="8">
        <f>SUM(D18:D22)</f>
        <v>6193</v>
      </c>
      <c r="E23" s="9"/>
      <c r="F23" s="6">
        <f>SUM(F18:F22)</f>
        <v>20</v>
      </c>
    </row>
    <row r="27" ht="12.75">
      <c r="C27" s="13" t="s">
        <v>13</v>
      </c>
    </row>
    <row r="29" spans="3:4" ht="12.75">
      <c r="C29" s="4" t="s">
        <v>54</v>
      </c>
      <c r="D29" s="4" t="s">
        <v>55</v>
      </c>
    </row>
    <row r="30" spans="3:4" ht="12.75">
      <c r="C30" s="4" t="s">
        <v>3</v>
      </c>
      <c r="D30" s="4" t="s">
        <v>14</v>
      </c>
    </row>
    <row r="31" spans="3:4" ht="12.75">
      <c r="C31" s="4" t="s">
        <v>15</v>
      </c>
      <c r="D31" s="4" t="s">
        <v>16</v>
      </c>
    </row>
    <row r="32" spans="3:4" ht="12.75">
      <c r="C32" s="4" t="s">
        <v>17</v>
      </c>
      <c r="D32" s="4" t="s">
        <v>18</v>
      </c>
    </row>
    <row r="33" spans="3:4" ht="12.75">
      <c r="C33" s="4" t="s">
        <v>19</v>
      </c>
      <c r="D33" s="4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C1:F34"/>
  <sheetViews>
    <sheetView workbookViewId="0" topLeftCell="A7">
      <selection activeCell="D35" sqref="D35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32.140625" style="4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26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4405</v>
      </c>
      <c r="E10" s="5"/>
      <c r="F10" s="5"/>
    </row>
    <row r="11" spans="3:6" ht="12.75">
      <c r="C11" s="2" t="s">
        <v>5</v>
      </c>
      <c r="D11" s="15">
        <v>4089</v>
      </c>
      <c r="E11" s="5"/>
      <c r="F11" s="5"/>
    </row>
    <row r="12" spans="3:6" ht="12.75">
      <c r="C12" s="2" t="s">
        <v>6</v>
      </c>
      <c r="D12" s="3">
        <f>D11/D10</f>
        <v>0.9282633371169126</v>
      </c>
      <c r="E12" s="5"/>
      <c r="F12" s="5"/>
    </row>
    <row r="13" spans="3:6" ht="12.75">
      <c r="C13" s="16" t="s">
        <v>44</v>
      </c>
      <c r="D13" s="17">
        <v>104</v>
      </c>
      <c r="E13" s="5"/>
      <c r="F13" s="5"/>
    </row>
    <row r="14" spans="3:6" ht="12.75">
      <c r="C14" s="18" t="s">
        <v>45</v>
      </c>
      <c r="D14" s="19">
        <f>222-204</f>
        <v>18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57</v>
      </c>
      <c r="D18" s="7">
        <v>242</v>
      </c>
      <c r="E18" s="3">
        <f>D18/D24</f>
        <v>0.0625808119989656</v>
      </c>
      <c r="F18" s="2">
        <v>1</v>
      </c>
    </row>
    <row r="19" spans="3:6" ht="12.75">
      <c r="C19" s="2" t="s">
        <v>3</v>
      </c>
      <c r="D19" s="7">
        <v>1062</v>
      </c>
      <c r="E19" s="3">
        <f>D19/D24</f>
        <v>0.2746314972847168</v>
      </c>
      <c r="F19" s="2">
        <v>6</v>
      </c>
    </row>
    <row r="20" spans="3:6" ht="12.75">
      <c r="C20" s="2" t="s">
        <v>17</v>
      </c>
      <c r="D20" s="7">
        <v>692</v>
      </c>
      <c r="E20" s="3">
        <f>D20/D24</f>
        <v>0.17895009050943883</v>
      </c>
      <c r="F20" s="2">
        <v>4</v>
      </c>
    </row>
    <row r="21" spans="3:6" ht="12.75">
      <c r="C21" s="2" t="s">
        <v>54</v>
      </c>
      <c r="D21" s="2">
        <v>217</v>
      </c>
      <c r="E21" s="3">
        <f>D21/D24</f>
        <v>0.05611585208171709</v>
      </c>
      <c r="F21" s="2">
        <v>1</v>
      </c>
    </row>
    <row r="22" spans="3:6" ht="12.75">
      <c r="C22" s="2" t="s">
        <v>19</v>
      </c>
      <c r="D22" s="2">
        <v>453</v>
      </c>
      <c r="E22" s="3">
        <f>D22/D24</f>
        <v>0.11714507370054306</v>
      </c>
      <c r="F22" s="2">
        <v>2</v>
      </c>
    </row>
    <row r="23" spans="3:6" ht="12.75">
      <c r="C23" s="2" t="s">
        <v>15</v>
      </c>
      <c r="D23" s="2">
        <v>1201</v>
      </c>
      <c r="E23" s="3">
        <f>D23/D24</f>
        <v>0.31057667442461856</v>
      </c>
      <c r="F23" s="2">
        <v>6</v>
      </c>
    </row>
    <row r="24" spans="3:6" ht="12.75">
      <c r="C24" s="6" t="s">
        <v>12</v>
      </c>
      <c r="D24" s="8">
        <f>SUM(D18:D23)</f>
        <v>3867</v>
      </c>
      <c r="E24" s="9"/>
      <c r="F24" s="6">
        <f>SUM(F18:F23)</f>
        <v>20</v>
      </c>
    </row>
    <row r="28" ht="12.75">
      <c r="C28" s="13" t="s">
        <v>13</v>
      </c>
    </row>
    <row r="30" spans="3:4" ht="12.75">
      <c r="C30" s="4" t="s">
        <v>3</v>
      </c>
      <c r="D30" s="4" t="s">
        <v>61</v>
      </c>
    </row>
    <row r="31" spans="3:4" ht="12.75">
      <c r="C31" s="4" t="s">
        <v>17</v>
      </c>
      <c r="D31" s="4" t="s">
        <v>18</v>
      </c>
    </row>
    <row r="32" spans="3:4" ht="12.75">
      <c r="C32" s="4" t="s">
        <v>54</v>
      </c>
      <c r="D32" s="4" t="s">
        <v>55</v>
      </c>
    </row>
    <row r="33" spans="3:4" ht="12.75">
      <c r="C33" s="4" t="s">
        <v>19</v>
      </c>
      <c r="D33" s="4" t="s">
        <v>20</v>
      </c>
    </row>
    <row r="34" spans="3:4" ht="12.75">
      <c r="C34" s="4" t="s">
        <v>15</v>
      </c>
      <c r="D34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C1:F38"/>
  <sheetViews>
    <sheetView workbookViewId="0" topLeftCell="A10">
      <selection activeCell="D32" sqref="D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27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13037</v>
      </c>
      <c r="E10" s="5"/>
      <c r="F10" s="5"/>
    </row>
    <row r="11" spans="3:6" ht="12.75">
      <c r="C11" s="2" t="s">
        <v>5</v>
      </c>
      <c r="D11" s="15">
        <v>11946</v>
      </c>
      <c r="E11" s="5"/>
      <c r="F11" s="5"/>
    </row>
    <row r="12" spans="3:6" ht="12.75">
      <c r="C12" s="2" t="s">
        <v>6</v>
      </c>
      <c r="D12" s="3">
        <f>D11/D10</f>
        <v>0.9163151031679068</v>
      </c>
      <c r="E12" s="5"/>
      <c r="F12" s="5"/>
    </row>
    <row r="13" spans="3:6" ht="12.75">
      <c r="C13" s="16" t="s">
        <v>44</v>
      </c>
      <c r="D13" s="17">
        <v>303</v>
      </c>
      <c r="E13" s="5"/>
      <c r="F13" s="5"/>
    </row>
    <row r="14" spans="3:6" ht="12.75">
      <c r="C14" s="18" t="s">
        <v>45</v>
      </c>
      <c r="D14" s="19">
        <f>606-303</f>
        <v>303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62</v>
      </c>
      <c r="D18" s="7">
        <v>289</v>
      </c>
      <c r="E18" s="3">
        <f>D18/D26</f>
        <v>0.02548500881834215</v>
      </c>
      <c r="F18" s="2">
        <v>0</v>
      </c>
    </row>
    <row r="19" spans="3:6" ht="12.75">
      <c r="C19" s="2" t="s">
        <v>3</v>
      </c>
      <c r="D19" s="7">
        <v>2152</v>
      </c>
      <c r="E19" s="3">
        <f>D19/D26</f>
        <v>0.18977072310405643</v>
      </c>
      <c r="F19" s="2">
        <v>6</v>
      </c>
    </row>
    <row r="20" spans="3:6" ht="12.75">
      <c r="C20" s="2" t="s">
        <v>53</v>
      </c>
      <c r="D20" s="7">
        <v>175</v>
      </c>
      <c r="E20" s="3">
        <f>D20/D26</f>
        <v>0.015432098765432098</v>
      </c>
      <c r="F20" s="2">
        <v>0</v>
      </c>
    </row>
    <row r="21" spans="3:6" ht="12.75">
      <c r="C21" s="2" t="s">
        <v>19</v>
      </c>
      <c r="D21" s="7">
        <v>651</v>
      </c>
      <c r="E21" s="3">
        <f>D21/D26</f>
        <v>0.05740740740740741</v>
      </c>
      <c r="F21" s="2">
        <v>2</v>
      </c>
    </row>
    <row r="22" spans="3:6" ht="12.75">
      <c r="C22" s="2" t="s">
        <v>57</v>
      </c>
      <c r="D22" s="7">
        <v>1029</v>
      </c>
      <c r="E22" s="3">
        <f>D22/D26</f>
        <v>0.09074074074074075</v>
      </c>
      <c r="F22" s="2">
        <v>3</v>
      </c>
    </row>
    <row r="23" spans="3:6" ht="12.75">
      <c r="C23" s="2" t="s">
        <v>54</v>
      </c>
      <c r="D23" s="2">
        <v>312</v>
      </c>
      <c r="E23" s="3">
        <f>D23/D26</f>
        <v>0.027513227513227514</v>
      </c>
      <c r="F23" s="2">
        <v>0</v>
      </c>
    </row>
    <row r="24" spans="3:6" ht="12.75">
      <c r="C24" s="2" t="s">
        <v>17</v>
      </c>
      <c r="D24" s="2">
        <v>1285</v>
      </c>
      <c r="E24" s="3">
        <f>D24/D26</f>
        <v>0.11331569664902998</v>
      </c>
      <c r="F24" s="2">
        <v>3</v>
      </c>
    </row>
    <row r="25" spans="3:6" ht="12.75">
      <c r="C25" s="2" t="s">
        <v>15</v>
      </c>
      <c r="D25" s="2">
        <v>5447</v>
      </c>
      <c r="E25" s="3">
        <f>D25/D26</f>
        <v>0.4803350970017637</v>
      </c>
      <c r="F25" s="2">
        <v>16</v>
      </c>
    </row>
    <row r="26" spans="3:6" ht="12.75">
      <c r="C26" s="6" t="s">
        <v>12</v>
      </c>
      <c r="D26" s="8">
        <f>SUM(D18:D25)</f>
        <v>11340</v>
      </c>
      <c r="E26" s="9"/>
      <c r="F26" s="6">
        <f>SUM(F18:F25)</f>
        <v>30</v>
      </c>
    </row>
    <row r="30" ht="12.75">
      <c r="C30" s="13" t="s">
        <v>13</v>
      </c>
    </row>
    <row r="32" spans="3:4" ht="12.75">
      <c r="C32" s="4" t="s">
        <v>62</v>
      </c>
      <c r="D32" s="4" t="s">
        <v>63</v>
      </c>
    </row>
    <row r="33" spans="3:4" ht="12.75">
      <c r="C33" s="4" t="s">
        <v>3</v>
      </c>
      <c r="D33" s="4" t="s">
        <v>14</v>
      </c>
    </row>
    <row r="34" spans="3:4" ht="12.75">
      <c r="C34" s="4" t="s">
        <v>53</v>
      </c>
      <c r="D34" s="4" t="s">
        <v>56</v>
      </c>
    </row>
    <row r="35" spans="3:4" ht="12.75">
      <c r="C35" s="4" t="s">
        <v>19</v>
      </c>
      <c r="D35" s="4" t="s">
        <v>20</v>
      </c>
    </row>
    <row r="36" spans="3:4" ht="12.75">
      <c r="C36" s="4" t="s">
        <v>54</v>
      </c>
      <c r="D36" s="4" t="s">
        <v>55</v>
      </c>
    </row>
    <row r="37" spans="3:4" ht="12.75">
      <c r="C37" s="4" t="s">
        <v>17</v>
      </c>
      <c r="D37" s="4" t="s">
        <v>18</v>
      </c>
    </row>
    <row r="38" spans="3:4" ht="12.75">
      <c r="C38" s="4" t="s">
        <v>15</v>
      </c>
      <c r="D38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/>
  <dimension ref="C1:F42"/>
  <sheetViews>
    <sheetView workbookViewId="0" topLeftCell="A13">
      <selection activeCell="D42" sqref="D4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34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74820</v>
      </c>
      <c r="E10" s="5"/>
      <c r="F10" s="5"/>
    </row>
    <row r="11" spans="3:6" ht="12.75">
      <c r="C11" s="2" t="s">
        <v>5</v>
      </c>
      <c r="D11" s="15">
        <v>69892</v>
      </c>
      <c r="E11" s="5"/>
      <c r="F11" s="5"/>
    </row>
    <row r="12" spans="3:6" ht="12.75">
      <c r="C12" s="2" t="s">
        <v>6</v>
      </c>
      <c r="D12" s="3">
        <f>D11/D10</f>
        <v>0.9341352579524191</v>
      </c>
      <c r="E12" s="5"/>
      <c r="F12" s="5"/>
    </row>
    <row r="13" spans="3:6" ht="12.75">
      <c r="C13" s="16" t="s">
        <v>44</v>
      </c>
      <c r="D13" s="17">
        <v>1676</v>
      </c>
      <c r="E13" s="5"/>
      <c r="F13" s="5"/>
    </row>
    <row r="14" spans="3:6" ht="12.75">
      <c r="C14" s="18" t="s">
        <v>45</v>
      </c>
      <c r="D14" s="19">
        <f>3844-1676</f>
        <v>2168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26166</v>
      </c>
      <c r="E18" s="3">
        <f>D18/D29</f>
        <v>0.39616642441860467</v>
      </c>
      <c r="F18" s="2">
        <v>18</v>
      </c>
    </row>
    <row r="19" spans="3:6" ht="12.75">
      <c r="C19" s="2" t="s">
        <v>3</v>
      </c>
      <c r="D19" s="7">
        <v>14983</v>
      </c>
      <c r="E19" s="3">
        <f>D19/D29</f>
        <v>0.2268501695736434</v>
      </c>
      <c r="F19" s="2">
        <v>10</v>
      </c>
    </row>
    <row r="20" spans="3:6" ht="12.75">
      <c r="C20" s="2" t="s">
        <v>19</v>
      </c>
      <c r="D20" s="7">
        <v>12897</v>
      </c>
      <c r="E20" s="3">
        <f>D20/D29</f>
        <v>0.1952670784883721</v>
      </c>
      <c r="F20" s="2">
        <v>8</v>
      </c>
    </row>
    <row r="21" spans="3:6" ht="12.75">
      <c r="C21" s="2" t="s">
        <v>42</v>
      </c>
      <c r="D21" s="7">
        <v>328</v>
      </c>
      <c r="E21" s="3">
        <f>D21/D29</f>
        <v>0.00496608527131783</v>
      </c>
      <c r="F21" s="2">
        <v>0</v>
      </c>
    </row>
    <row r="22" spans="3:6" ht="12.75">
      <c r="C22" s="2" t="s">
        <v>17</v>
      </c>
      <c r="D22" s="7">
        <v>5481</v>
      </c>
      <c r="E22" s="3">
        <f>D22/D29</f>
        <v>0.08298510174418605</v>
      </c>
      <c r="F22" s="2">
        <v>3</v>
      </c>
    </row>
    <row r="23" spans="3:6" ht="12.75">
      <c r="C23" s="2" t="s">
        <v>23</v>
      </c>
      <c r="D23" s="7">
        <v>412</v>
      </c>
      <c r="E23" s="3">
        <f>D23/D29</f>
        <v>0.006237887596899225</v>
      </c>
      <c r="F23" s="2">
        <v>0</v>
      </c>
    </row>
    <row r="24" spans="3:6" ht="12.75">
      <c r="C24" s="2" t="s">
        <v>53</v>
      </c>
      <c r="D24" s="7">
        <v>492</v>
      </c>
      <c r="E24" s="3">
        <f>D24/D29</f>
        <v>0.007449127906976744</v>
      </c>
      <c r="F24" s="2">
        <v>0</v>
      </c>
    </row>
    <row r="25" spans="3:6" ht="12.75">
      <c r="C25" s="2" t="s">
        <v>54</v>
      </c>
      <c r="D25" s="2">
        <v>1408</v>
      </c>
      <c r="E25" s="3">
        <f>D25/D29</f>
        <v>0.02131782945736434</v>
      </c>
      <c r="F25" s="2">
        <v>0</v>
      </c>
    </row>
    <row r="26" spans="3:6" ht="12.75">
      <c r="C26" s="2" t="s">
        <v>64</v>
      </c>
      <c r="D26" s="2">
        <v>716</v>
      </c>
      <c r="E26" s="3">
        <f>D26/D29</f>
        <v>0.010840600775193799</v>
      </c>
      <c r="F26" s="2">
        <v>0</v>
      </c>
    </row>
    <row r="27" spans="3:6" ht="12.75">
      <c r="C27" s="2" t="s">
        <v>57</v>
      </c>
      <c r="D27" s="2">
        <v>2317</v>
      </c>
      <c r="E27" s="3">
        <f>D27/D29</f>
        <v>0.03508054748062016</v>
      </c>
      <c r="F27" s="2">
        <v>1</v>
      </c>
    </row>
    <row r="28" spans="3:6" ht="12.75">
      <c r="C28" s="2" t="s">
        <v>65</v>
      </c>
      <c r="D28" s="2">
        <v>848</v>
      </c>
      <c r="E28" s="3">
        <f>D28/D29</f>
        <v>0.012839147286821706</v>
      </c>
      <c r="F28" s="2">
        <v>0</v>
      </c>
    </row>
    <row r="29" spans="3:6" ht="12.75">
      <c r="C29" s="6" t="s">
        <v>12</v>
      </c>
      <c r="D29" s="8">
        <f>SUM(D18:D28)</f>
        <v>66048</v>
      </c>
      <c r="E29" s="9"/>
      <c r="F29" s="6">
        <f>SUM(F18:F28)</f>
        <v>40</v>
      </c>
    </row>
    <row r="33" ht="12.75">
      <c r="C33" s="13" t="s">
        <v>13</v>
      </c>
    </row>
    <row r="35" spans="3:4" ht="12.75">
      <c r="C35" s="4" t="s">
        <v>15</v>
      </c>
      <c r="D35" s="4" t="s">
        <v>16</v>
      </c>
    </row>
    <row r="36" spans="3:4" ht="12.75">
      <c r="C36" s="4" t="s">
        <v>3</v>
      </c>
      <c r="D36" s="4" t="s">
        <v>14</v>
      </c>
    </row>
    <row r="37" spans="3:4" ht="12.75">
      <c r="C37" s="4" t="s">
        <v>19</v>
      </c>
      <c r="D37" s="4" t="s">
        <v>20</v>
      </c>
    </row>
    <row r="38" spans="3:4" ht="12.75">
      <c r="C38" s="4" t="s">
        <v>42</v>
      </c>
      <c r="D38" s="4" t="s">
        <v>43</v>
      </c>
    </row>
    <row r="39" spans="3:4" ht="12.75">
      <c r="C39" s="4" t="s">
        <v>17</v>
      </c>
      <c r="D39" s="4" t="s">
        <v>18</v>
      </c>
    </row>
    <row r="40" spans="3:4" ht="12.75">
      <c r="C40" s="4" t="s">
        <v>23</v>
      </c>
      <c r="D40" s="4" t="s">
        <v>21</v>
      </c>
    </row>
    <row r="41" spans="3:4" ht="12.75">
      <c r="C41" s="4" t="s">
        <v>53</v>
      </c>
      <c r="D41" s="4" t="s">
        <v>56</v>
      </c>
    </row>
    <row r="42" spans="3:4" ht="12.75">
      <c r="C42" s="4" t="s">
        <v>54</v>
      </c>
      <c r="D42" s="4" t="s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0"/>
  <dimension ref="C1:F38"/>
  <sheetViews>
    <sheetView workbookViewId="0" topLeftCell="A13">
      <selection activeCell="D32" sqref="D32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28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5663</v>
      </c>
      <c r="E10" s="5"/>
      <c r="F10" s="5"/>
    </row>
    <row r="11" spans="3:6" ht="12.75">
      <c r="C11" s="2" t="s">
        <v>5</v>
      </c>
      <c r="D11" s="15">
        <v>5273</v>
      </c>
      <c r="E11" s="5"/>
      <c r="F11" s="5"/>
    </row>
    <row r="12" spans="3:6" ht="12.75">
      <c r="C12" s="2" t="s">
        <v>6</v>
      </c>
      <c r="D12" s="3">
        <f>D11/D10</f>
        <v>0.9311319088822179</v>
      </c>
      <c r="E12" s="5"/>
      <c r="F12" s="5"/>
    </row>
    <row r="13" spans="3:6" ht="12.75">
      <c r="C13" s="16" t="s">
        <v>44</v>
      </c>
      <c r="D13" s="17">
        <v>71</v>
      </c>
      <c r="E13" s="5"/>
      <c r="F13" s="5"/>
    </row>
    <row r="14" spans="3:6" ht="12.75">
      <c r="C14" s="18" t="s">
        <v>45</v>
      </c>
      <c r="D14" s="19">
        <f>176-71</f>
        <v>105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15</v>
      </c>
      <c r="D18" s="7">
        <v>2432</v>
      </c>
      <c r="E18" s="3">
        <f>D18/D26</f>
        <v>0.47714341769668434</v>
      </c>
      <c r="F18" s="2">
        <v>11</v>
      </c>
    </row>
    <row r="19" spans="3:6" ht="12.75">
      <c r="C19" s="2" t="s">
        <v>42</v>
      </c>
      <c r="D19" s="7">
        <v>137</v>
      </c>
      <c r="E19" s="3">
        <f>D19/D26</f>
        <v>0.02687855601334118</v>
      </c>
      <c r="F19" s="2">
        <v>0</v>
      </c>
    </row>
    <row r="20" spans="3:6" ht="12.75">
      <c r="C20" s="2" t="s">
        <v>19</v>
      </c>
      <c r="D20" s="7">
        <v>377</v>
      </c>
      <c r="E20" s="3">
        <f>D20/D26</f>
        <v>0.07396507749656661</v>
      </c>
      <c r="F20" s="2">
        <v>1</v>
      </c>
    </row>
    <row r="21" spans="3:6" ht="12.75">
      <c r="C21" s="2" t="s">
        <v>23</v>
      </c>
      <c r="D21" s="7">
        <v>33</v>
      </c>
      <c r="E21" s="3">
        <f>D21/D26</f>
        <v>0.006474396703943496</v>
      </c>
      <c r="F21" s="2">
        <v>0</v>
      </c>
    </row>
    <row r="22" spans="3:6" ht="12.75">
      <c r="C22" s="2" t="s">
        <v>3</v>
      </c>
      <c r="D22" s="7">
        <v>1202</v>
      </c>
      <c r="E22" s="3">
        <f>D22/D26</f>
        <v>0.235824995095154</v>
      </c>
      <c r="F22" s="2">
        <v>5</v>
      </c>
    </row>
    <row r="23" spans="3:6" ht="12.75">
      <c r="C23" s="2" t="s">
        <v>17</v>
      </c>
      <c r="D23" s="7">
        <v>634</v>
      </c>
      <c r="E23" s="3">
        <f>D23/D26</f>
        <v>0.1243868942515205</v>
      </c>
      <c r="F23" s="2">
        <v>3</v>
      </c>
    </row>
    <row r="24" spans="3:6" ht="12.75">
      <c r="C24" s="2" t="s">
        <v>57</v>
      </c>
      <c r="D24" s="7">
        <v>188</v>
      </c>
      <c r="E24" s="3">
        <f>D24/D26</f>
        <v>0.036884441828526585</v>
      </c>
      <c r="F24" s="2">
        <v>0</v>
      </c>
    </row>
    <row r="25" spans="3:6" ht="12.75">
      <c r="C25" s="2" t="s">
        <v>54</v>
      </c>
      <c r="D25" s="7">
        <v>94</v>
      </c>
      <c r="E25" s="3">
        <f>D25/D26</f>
        <v>0.018442220914263292</v>
      </c>
      <c r="F25" s="2">
        <v>0</v>
      </c>
    </row>
    <row r="26" spans="3:6" ht="12.75">
      <c r="C26" s="6" t="s">
        <v>12</v>
      </c>
      <c r="D26" s="8">
        <f>SUM(D18:D25)</f>
        <v>5097</v>
      </c>
      <c r="E26" s="9"/>
      <c r="F26" s="6">
        <f>SUM(F18:F25)</f>
        <v>20</v>
      </c>
    </row>
    <row r="30" ht="12.75">
      <c r="C30" s="13" t="s">
        <v>13</v>
      </c>
    </row>
    <row r="32" spans="3:4" ht="12.75">
      <c r="C32" s="4" t="s">
        <v>15</v>
      </c>
      <c r="D32" s="4" t="s">
        <v>16</v>
      </c>
    </row>
    <row r="33" spans="3:4" ht="12.75">
      <c r="C33" s="4" t="s">
        <v>42</v>
      </c>
      <c r="D33" s="4" t="s">
        <v>43</v>
      </c>
    </row>
    <row r="34" spans="3:4" ht="12.75">
      <c r="C34" s="4" t="s">
        <v>19</v>
      </c>
      <c r="D34" s="4" t="s">
        <v>20</v>
      </c>
    </row>
    <row r="35" spans="3:4" ht="12.75">
      <c r="C35" s="4" t="s">
        <v>23</v>
      </c>
      <c r="D35" s="4" t="s">
        <v>21</v>
      </c>
    </row>
    <row r="36" spans="3:4" ht="12.75">
      <c r="C36" s="4" t="s">
        <v>3</v>
      </c>
      <c r="D36" s="4" t="s">
        <v>14</v>
      </c>
    </row>
    <row r="37" spans="3:4" ht="12.75">
      <c r="C37" s="4" t="s">
        <v>17</v>
      </c>
      <c r="D37" s="4" t="s">
        <v>18</v>
      </c>
    </row>
    <row r="38" spans="3:4" ht="12.75">
      <c r="C38" s="4" t="s">
        <v>54</v>
      </c>
      <c r="D38" s="4" t="s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2"/>
  <dimension ref="C1:F42"/>
  <sheetViews>
    <sheetView workbookViewId="0" topLeftCell="A10">
      <selection activeCell="D33" sqref="D33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32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92706</v>
      </c>
      <c r="E10" s="5"/>
      <c r="F10" s="5"/>
    </row>
    <row r="11" spans="3:6" ht="12.75">
      <c r="C11" s="2" t="s">
        <v>5</v>
      </c>
      <c r="D11" s="15">
        <v>85161</v>
      </c>
      <c r="E11" s="5"/>
      <c r="F11" s="5"/>
    </row>
    <row r="12" spans="3:6" ht="12.75">
      <c r="C12" s="2" t="s">
        <v>6</v>
      </c>
      <c r="D12" s="3">
        <f>D11/D10</f>
        <v>0.9186136819623325</v>
      </c>
      <c r="E12" s="5"/>
      <c r="F12" s="5"/>
    </row>
    <row r="13" spans="3:6" ht="12.75">
      <c r="C13" s="16" t="s">
        <v>44</v>
      </c>
      <c r="D13" s="17">
        <v>1562</v>
      </c>
      <c r="E13" s="5"/>
      <c r="F13" s="5"/>
    </row>
    <row r="14" spans="3:6" ht="12.75">
      <c r="C14" s="18" t="s">
        <v>45</v>
      </c>
      <c r="D14" s="19">
        <f>3993-1562</f>
        <v>2431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53</v>
      </c>
      <c r="D18" s="7">
        <v>676</v>
      </c>
      <c r="E18" s="3">
        <f>D18/D28</f>
        <v>0.008328405282870096</v>
      </c>
      <c r="F18" s="2">
        <v>0</v>
      </c>
    </row>
    <row r="19" spans="3:6" ht="12.75">
      <c r="C19" s="2" t="s">
        <v>19</v>
      </c>
      <c r="D19" s="7">
        <v>14495</v>
      </c>
      <c r="E19" s="3">
        <f>D19/D28</f>
        <v>0.1785802286615415</v>
      </c>
      <c r="F19" s="2">
        <v>9</v>
      </c>
    </row>
    <row r="20" spans="3:6" ht="12.75">
      <c r="C20" s="2" t="s">
        <v>57</v>
      </c>
      <c r="D20" s="7">
        <v>4025</v>
      </c>
      <c r="E20" s="3">
        <f>D20/D28</f>
        <v>0.04958850778631973</v>
      </c>
      <c r="F20" s="2">
        <v>2</v>
      </c>
    </row>
    <row r="21" spans="3:6" ht="12.75">
      <c r="C21" s="2" t="s">
        <v>66</v>
      </c>
      <c r="D21" s="7">
        <v>1793</v>
      </c>
      <c r="E21" s="3">
        <f>D21/D28</f>
        <v>0.022089986201458703</v>
      </c>
      <c r="F21" s="2">
        <v>1</v>
      </c>
    </row>
    <row r="22" spans="3:6" ht="12.75">
      <c r="C22" s="2" t="s">
        <v>3</v>
      </c>
      <c r="D22" s="7">
        <v>15898</v>
      </c>
      <c r="E22" s="3">
        <f>D22/D28</f>
        <v>0.19586536566134438</v>
      </c>
      <c r="F22" s="2">
        <v>10</v>
      </c>
    </row>
    <row r="23" spans="3:6" ht="12.75">
      <c r="C23" s="2" t="s">
        <v>54</v>
      </c>
      <c r="D23" s="7">
        <v>2792</v>
      </c>
      <c r="E23" s="3">
        <f>D23/D28</f>
        <v>0.03439779223339247</v>
      </c>
      <c r="F23" s="2">
        <v>1</v>
      </c>
    </row>
    <row r="24" spans="3:6" ht="12.75">
      <c r="C24" s="2" t="s">
        <v>42</v>
      </c>
      <c r="D24" s="7">
        <v>533</v>
      </c>
      <c r="E24" s="3">
        <f>D24/D28</f>
        <v>0.006566627242262961</v>
      </c>
      <c r="F24" s="2">
        <v>0</v>
      </c>
    </row>
    <row r="25" spans="3:6" ht="12.75">
      <c r="C25" s="2" t="s">
        <v>17</v>
      </c>
      <c r="D25" s="7">
        <v>7730</v>
      </c>
      <c r="E25" s="3">
        <f>D25/D28</f>
        <v>0.09523457520205007</v>
      </c>
      <c r="F25" s="2">
        <v>5</v>
      </c>
    </row>
    <row r="26" spans="3:6" ht="12.75">
      <c r="C26" s="2" t="s">
        <v>15</v>
      </c>
      <c r="D26" s="7">
        <v>32177</v>
      </c>
      <c r="E26" s="3">
        <f>D26/D28</f>
        <v>0.3964246993889217</v>
      </c>
      <c r="F26" s="2">
        <v>22</v>
      </c>
    </row>
    <row r="27" spans="3:6" ht="12.75">
      <c r="C27" s="2" t="s">
        <v>23</v>
      </c>
      <c r="D27" s="7">
        <v>1049</v>
      </c>
      <c r="E27" s="3">
        <f>D27/D28</f>
        <v>0.01292381233983836</v>
      </c>
      <c r="F27" s="2">
        <v>0</v>
      </c>
    </row>
    <row r="28" spans="3:6" ht="12.75">
      <c r="C28" s="6" t="s">
        <v>12</v>
      </c>
      <c r="D28" s="8">
        <f>SUM(D18:D27)</f>
        <v>81168</v>
      </c>
      <c r="E28" s="9"/>
      <c r="F28" s="6">
        <f>SUM(F18:F27)</f>
        <v>50</v>
      </c>
    </row>
    <row r="32" ht="12.75">
      <c r="C32" s="13" t="s">
        <v>13</v>
      </c>
    </row>
    <row r="34" spans="3:4" ht="12.75">
      <c r="C34" s="4" t="s">
        <v>53</v>
      </c>
      <c r="D34" s="4" t="s">
        <v>56</v>
      </c>
    </row>
    <row r="35" spans="3:4" ht="12.75">
      <c r="C35" s="4" t="s">
        <v>19</v>
      </c>
      <c r="D35" s="4" t="s">
        <v>20</v>
      </c>
    </row>
    <row r="36" spans="3:4" ht="12.75">
      <c r="C36" s="4" t="s">
        <v>66</v>
      </c>
      <c r="D36" s="4" t="s">
        <v>67</v>
      </c>
    </row>
    <row r="37" spans="3:4" ht="12.75">
      <c r="C37" s="4" t="s">
        <v>3</v>
      </c>
      <c r="D37" s="4" t="s">
        <v>14</v>
      </c>
    </row>
    <row r="38" spans="3:4" ht="12.75">
      <c r="C38" s="4" t="s">
        <v>54</v>
      </c>
      <c r="D38" s="4" t="s">
        <v>55</v>
      </c>
    </row>
    <row r="39" spans="3:4" ht="12.75">
      <c r="C39" s="4" t="s">
        <v>42</v>
      </c>
      <c r="D39" s="4" t="s">
        <v>43</v>
      </c>
    </row>
    <row r="40" spans="3:4" ht="12.75">
      <c r="C40" s="4" t="s">
        <v>17</v>
      </c>
      <c r="D40" s="4" t="s">
        <v>18</v>
      </c>
    </row>
    <row r="41" spans="3:4" ht="12.75">
      <c r="C41" s="4" t="s">
        <v>15</v>
      </c>
      <c r="D41" s="4" t="s">
        <v>16</v>
      </c>
    </row>
    <row r="42" spans="3:4" ht="12.75">
      <c r="C42" s="4" t="s">
        <v>23</v>
      </c>
      <c r="D42" s="4" t="s">
        <v>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3"/>
  <dimension ref="C1:F36"/>
  <sheetViews>
    <sheetView workbookViewId="0" topLeftCell="A7">
      <selection activeCell="D30" sqref="D30"/>
    </sheetView>
  </sheetViews>
  <sheetFormatPr defaultColWidth="9.140625" defaultRowHeight="12.75"/>
  <cols>
    <col min="1" max="2" width="9.140625" style="4" customWidth="1"/>
    <col min="3" max="3" width="27.421875" style="4" bestFit="1" customWidth="1"/>
    <col min="4" max="4" width="29.00390625" style="4" bestFit="1" customWidth="1"/>
    <col min="5" max="16384" width="9.140625" style="4" customWidth="1"/>
  </cols>
  <sheetData>
    <row r="1" spans="3:4" ht="15.75">
      <c r="C1" s="10" t="s">
        <v>11</v>
      </c>
      <c r="D1" s="11"/>
    </row>
    <row r="3" spans="3:4" ht="12.75">
      <c r="C3" s="1" t="s">
        <v>1</v>
      </c>
      <c r="D3" s="1" t="s">
        <v>32</v>
      </c>
    </row>
    <row r="4" spans="3:4" ht="12.75">
      <c r="C4" s="1"/>
      <c r="D4" s="1"/>
    </row>
    <row r="5" spans="3:4" ht="12.75">
      <c r="C5" s="1" t="s">
        <v>0</v>
      </c>
      <c r="D5" s="1" t="s">
        <v>29</v>
      </c>
    </row>
    <row r="6" spans="3:4" ht="12.75">
      <c r="C6" s="1"/>
      <c r="D6" s="1"/>
    </row>
    <row r="7" spans="3:4" ht="12.75">
      <c r="C7" s="1" t="s">
        <v>2</v>
      </c>
      <c r="D7" s="1" t="s">
        <v>50</v>
      </c>
    </row>
    <row r="10" spans="3:6" ht="12.75">
      <c r="C10" s="2" t="s">
        <v>4</v>
      </c>
      <c r="D10" s="14">
        <v>9356</v>
      </c>
      <c r="E10" s="5"/>
      <c r="F10" s="5"/>
    </row>
    <row r="11" spans="3:6" ht="12.75">
      <c r="C11" s="2" t="s">
        <v>5</v>
      </c>
      <c r="D11" s="15">
        <v>8820</v>
      </c>
      <c r="E11" s="5"/>
      <c r="F11" s="5"/>
    </row>
    <row r="12" spans="3:6" ht="12.75">
      <c r="C12" s="2" t="s">
        <v>6</v>
      </c>
      <c r="D12" s="3">
        <f>D11/D10</f>
        <v>0.9427105600684053</v>
      </c>
      <c r="E12" s="5"/>
      <c r="F12" s="5"/>
    </row>
    <row r="13" spans="3:6" ht="12.75">
      <c r="C13" s="16" t="s">
        <v>44</v>
      </c>
      <c r="D13" s="17">
        <v>142</v>
      </c>
      <c r="E13" s="5"/>
      <c r="F13" s="5"/>
    </row>
    <row r="14" spans="3:6" ht="12.75">
      <c r="C14" s="18" t="s">
        <v>45</v>
      </c>
      <c r="D14" s="19">
        <f>367-142</f>
        <v>225</v>
      </c>
      <c r="E14" s="5"/>
      <c r="F14" s="5"/>
    </row>
    <row r="15" spans="3:6" ht="12.75">
      <c r="C15" s="20" t="s">
        <v>46</v>
      </c>
      <c r="D15" s="21"/>
      <c r="E15" s="5"/>
      <c r="F15" s="5"/>
    </row>
    <row r="16" spans="3:6" ht="12.75">
      <c r="C16" s="5"/>
      <c r="D16" s="5"/>
      <c r="E16" s="5"/>
      <c r="F16" s="5"/>
    </row>
    <row r="17" spans="3:6" ht="12.75">
      <c r="C17" s="6" t="s">
        <v>7</v>
      </c>
      <c r="D17" s="6" t="s">
        <v>8</v>
      </c>
      <c r="E17" s="6" t="s">
        <v>9</v>
      </c>
      <c r="F17" s="6" t="s">
        <v>10</v>
      </c>
    </row>
    <row r="18" spans="3:6" ht="12.75">
      <c r="C18" s="2" t="s">
        <v>23</v>
      </c>
      <c r="D18" s="7">
        <v>59</v>
      </c>
      <c r="E18" s="3">
        <f>D18/D25</f>
        <v>0.0069797704956820064</v>
      </c>
      <c r="F18" s="2">
        <v>0</v>
      </c>
    </row>
    <row r="19" spans="3:6" ht="12.75">
      <c r="C19" s="2" t="s">
        <v>19</v>
      </c>
      <c r="D19" s="7">
        <v>1818</v>
      </c>
      <c r="E19" s="3">
        <f>D19/D25</f>
        <v>0.21507157222287945</v>
      </c>
      <c r="F19" s="2">
        <v>7</v>
      </c>
    </row>
    <row r="20" spans="3:6" ht="12.75">
      <c r="C20" s="2" t="s">
        <v>3</v>
      </c>
      <c r="D20" s="7">
        <v>1122</v>
      </c>
      <c r="E20" s="3">
        <f>D20/D25</f>
        <v>0.1327339406128002</v>
      </c>
      <c r="F20" s="2">
        <v>4</v>
      </c>
    </row>
    <row r="21" spans="3:6" ht="12.75">
      <c r="C21" s="2" t="s">
        <v>57</v>
      </c>
      <c r="D21" s="7">
        <v>380</v>
      </c>
      <c r="E21" s="3">
        <f>D21/D25</f>
        <v>0.044954454039985804</v>
      </c>
      <c r="F21" s="2">
        <v>1</v>
      </c>
    </row>
    <row r="22" spans="3:6" ht="12.75">
      <c r="C22" s="2" t="s">
        <v>54</v>
      </c>
      <c r="D22" s="7">
        <v>129</v>
      </c>
      <c r="E22" s="3">
        <f>D22/D25</f>
        <v>0.01526085413462676</v>
      </c>
      <c r="F22" s="2">
        <v>0</v>
      </c>
    </row>
    <row r="23" spans="3:6" ht="12.75">
      <c r="C23" s="2" t="s">
        <v>17</v>
      </c>
      <c r="D23" s="7">
        <v>767</v>
      </c>
      <c r="E23" s="3">
        <f>D23/D25</f>
        <v>0.09073701644386609</v>
      </c>
      <c r="F23" s="2">
        <v>2</v>
      </c>
    </row>
    <row r="24" spans="3:6" ht="12.75">
      <c r="C24" s="2" t="s">
        <v>15</v>
      </c>
      <c r="D24" s="7">
        <v>4178</v>
      </c>
      <c r="E24" s="3">
        <f>D24/D25</f>
        <v>0.4942623920501597</v>
      </c>
      <c r="F24" s="2">
        <v>16</v>
      </c>
    </row>
    <row r="25" spans="3:6" ht="12.75">
      <c r="C25" s="6" t="s">
        <v>12</v>
      </c>
      <c r="D25" s="8">
        <f>SUM(D18:D24)</f>
        <v>8453</v>
      </c>
      <c r="E25" s="9"/>
      <c r="F25" s="6">
        <f>SUM(F18:F24)</f>
        <v>30</v>
      </c>
    </row>
    <row r="29" ht="12.75">
      <c r="C29" s="13" t="s">
        <v>13</v>
      </c>
    </row>
    <row r="31" spans="3:4" ht="12.75">
      <c r="C31" s="4" t="s">
        <v>23</v>
      </c>
      <c r="D31" s="4" t="s">
        <v>21</v>
      </c>
    </row>
    <row r="32" spans="3:4" ht="12.75">
      <c r="C32" s="4" t="s">
        <v>19</v>
      </c>
      <c r="D32" s="4" t="s">
        <v>20</v>
      </c>
    </row>
    <row r="33" spans="3:4" ht="12.75">
      <c r="C33" s="4" t="s">
        <v>3</v>
      </c>
      <c r="D33" s="4" t="s">
        <v>14</v>
      </c>
    </row>
    <row r="34" spans="3:4" ht="12.75">
      <c r="C34" s="4" t="s">
        <v>54</v>
      </c>
      <c r="D34" s="4" t="s">
        <v>55</v>
      </c>
    </row>
    <row r="35" spans="3:4" ht="12.75">
      <c r="C35" s="4" t="s">
        <v>17</v>
      </c>
      <c r="D35" s="4" t="s">
        <v>18</v>
      </c>
    </row>
    <row r="36" spans="3:4" ht="12.75">
      <c r="C36" s="4" t="s">
        <v>15</v>
      </c>
      <c r="D36" s="4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servello_a</cp:lastModifiedBy>
  <dcterms:created xsi:type="dcterms:W3CDTF">1996-11-05T10:16:36Z</dcterms:created>
  <dcterms:modified xsi:type="dcterms:W3CDTF">2011-06-16T10:57:48Z</dcterms:modified>
  <cp:category/>
  <cp:version/>
  <cp:contentType/>
  <cp:contentStatus/>
</cp:coreProperties>
</file>