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28" activeTab="31"/>
  </bookViews>
  <sheets>
    <sheet name="ANZOLA" sheetId="1" r:id="rId1"/>
    <sheet name="ARGELATO" sheetId="2" r:id="rId2"/>
    <sheet name="BARICELLA" sheetId="3" r:id="rId3"/>
    <sheet name="BAZZANO" sheetId="4" r:id="rId4"/>
    <sheet name="BOLOGNA" sheetId="5" r:id="rId5"/>
    <sheet name="BUDRIO" sheetId="6" r:id="rId6"/>
    <sheet name="CALDERARA DI RENO" sheetId="7" r:id="rId7"/>
    <sheet name="CASALECCHIO DI RENO" sheetId="8" r:id="rId8"/>
    <sheet name="CASTEL MAGGIORE" sheetId="9" r:id="rId9"/>
    <sheet name="CASTEL SAN PIETRO TERME" sheetId="10" r:id="rId10"/>
    <sheet name="CASTENASO" sheetId="11" r:id="rId11"/>
    <sheet name="CASTIGLIONE DEI PEPOLI" sheetId="12" r:id="rId12"/>
    <sheet name="CRESPELLANO" sheetId="13" r:id="rId13"/>
    <sheet name="CREVALCORE" sheetId="14" r:id="rId14"/>
    <sheet name="GRANAROLO DELL'EMILIA" sheetId="15" r:id="rId15"/>
    <sheet name="IMOLA" sheetId="16" r:id="rId16"/>
    <sheet name="MALARBERGO" sheetId="17" r:id="rId17"/>
    <sheet name="MEDICINA" sheetId="18" r:id="rId18"/>
    <sheet name="MINERBIO" sheetId="19" r:id="rId19"/>
    <sheet name="MOLINELLA" sheetId="20" r:id="rId20"/>
    <sheet name="MONTE SAN PIETRO" sheetId="21" r:id="rId21"/>
    <sheet name="OZZANO DELL'EMILIA" sheetId="22" r:id="rId22"/>
    <sheet name="PIANORO" sheetId="23" r:id="rId23"/>
    <sheet name="PIEVE DI CENTO" sheetId="24" r:id="rId24"/>
    <sheet name="PORRETTA TERME" sheetId="25" r:id="rId25"/>
    <sheet name="SAN GIORGIO DI PIANO" sheetId="26" r:id="rId26"/>
    <sheet name="SAN GIOVANNI IN PERSICETO" sheetId="27" r:id="rId27"/>
    <sheet name="SAN LAZZARO DI SAVENA" sheetId="28" r:id="rId28"/>
    <sheet name="SAN PIETRO IN CASALE" sheetId="29" r:id="rId29"/>
    <sheet name="SASSO MARCONI" sheetId="30" r:id="rId30"/>
    <sheet name="VERGATO" sheetId="31" r:id="rId31"/>
    <sheet name="ZOLA PREDOSA" sheetId="32" r:id="rId32"/>
  </sheets>
  <definedNames/>
  <calcPr fullCalcOnLoad="1"/>
</workbook>
</file>

<file path=xl/sharedStrings.xml><?xml version="1.0" encoding="utf-8"?>
<sst xmlns="http://schemas.openxmlformats.org/spreadsheetml/2006/main" count="1144" uniqueCount="89">
  <si>
    <t xml:space="preserve"> ANZOLA DELL'EMILIA</t>
  </si>
  <si>
    <t>COMUNE</t>
  </si>
  <si>
    <t xml:space="preserve"> BOLOGNA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</si>
  <si>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</si>
  <si>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</si>
  <si>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</si>
  <si>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</si>
  <si>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</si>
  <si>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</si>
  <si>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</si>
  <si>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</si>
  <si>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</si>
  <si>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</si>
  <si>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</si>
  <si>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</si>
  <si>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</si>
  <si>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</si>
  <si>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BARICELLA</t>
  </si>
  <si>
    <t>CASTEL MAGGIORE</t>
  </si>
  <si>
    <t>CASTENASO</t>
  </si>
  <si>
    <t>CRESPELLANO</t>
  </si>
  <si>
    <t>MINERBIO</t>
  </si>
  <si>
    <t>PIANORO</t>
  </si>
  <si>
    <t>PORRETTA TERME</t>
  </si>
  <si>
    <t>SAN LAZZARO DI SAVENA</t>
  </si>
  <si>
    <t>SAN PIETRO IN CASALE</t>
  </si>
  <si>
    <t>VERGATO</t>
  </si>
  <si>
    <t>ZOLA PREDOSA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</si>
  <si>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</si>
  <si>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</si>
  <si>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</si>
  <si>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</si>
  <si>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</si>
  <si>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</si>
  <si>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</si>
  <si>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P.L.I.</t>
  </si>
  <si>
    <t>IMOLA</t>
  </si>
  <si>
    <t>BUDRIO</t>
  </si>
  <si>
    <t>MEDICINA</t>
  </si>
  <si>
    <t>MOLINELLA</t>
  </si>
  <si>
    <t>SAN GIOVANNI IN PERSICETO</t>
  </si>
  <si>
    <t>CREVALCORE</t>
  </si>
  <si>
    <t>SASSO MARCONI</t>
  </si>
  <si>
    <t>CASALECCHIO DI RENO</t>
  </si>
  <si>
    <t>BOLOGNA</t>
  </si>
  <si>
    <t xml:space="preserve">SCHEDE BIANCHE </t>
  </si>
  <si>
    <t>SCHEDE CONT. E NON ATTR.</t>
  </si>
  <si>
    <t>SCHEDE E VOTI NULLI</t>
  </si>
  <si>
    <t>CASTEL SAN PIETRO TERME</t>
  </si>
  <si>
    <t>CASTIGLIONE DEI PEPOLI</t>
  </si>
  <si>
    <t>ARGELATO</t>
  </si>
  <si>
    <t>BAZZANO</t>
  </si>
  <si>
    <t>CALDERARA DI RENO</t>
  </si>
  <si>
    <t>GRANAROLO DELL'EMILIA</t>
  </si>
  <si>
    <t>MARZABOTTO</t>
  </si>
  <si>
    <t>MONTE SAN PIETRO</t>
  </si>
  <si>
    <t>OZZANO DELL'EMILIA</t>
  </si>
  <si>
    <t>PIEVE DI CENTO</t>
  </si>
  <si>
    <t>SAN GIORGIO DI PIANO</t>
  </si>
  <si>
    <t>COMUNALI  MAGGIO 1990</t>
  </si>
  <si>
    <t>P.S.D.I.</t>
  </si>
  <si>
    <t>PARTITO SOCIALISTA DEMOCRATICO ITALIANO</t>
  </si>
  <si>
    <t>COMUNALI MAGGIO 1990</t>
  </si>
  <si>
    <t>M.S.I.-D.N.</t>
  </si>
  <si>
    <t>DEM. PROL.</t>
  </si>
  <si>
    <t>LISTA VERDE</t>
  </si>
  <si>
    <t>VERDI ARCOBALENO</t>
  </si>
  <si>
    <t>LISTA PENS.</t>
  </si>
  <si>
    <t>LEGA LOMBARDA</t>
  </si>
  <si>
    <t>L. ANTIPROIB. DROGA</t>
  </si>
  <si>
    <t>L. ANTIBROIBIZ. DROGA</t>
  </si>
  <si>
    <t>M.S.I. - D.N.</t>
  </si>
  <si>
    <t>MOVIMENTO SOCIALE ITALIANO - DESTRA NAZIONALE</t>
  </si>
  <si>
    <t>DEMOCRAZIA PROLETARIA</t>
  </si>
  <si>
    <t>LISTA PENSIONATI</t>
  </si>
  <si>
    <t>LISTA ANTIPROIBIZIONISTA SULLA DROGA</t>
  </si>
  <si>
    <t xml:space="preserve">PARTITO SOCIALISTA ITALIANO </t>
  </si>
  <si>
    <t>PARTITO SOCIALISTA DEMOCRTATICO ITALIANO</t>
  </si>
  <si>
    <t>P.S.D.I.-P.R.I.</t>
  </si>
  <si>
    <t>PARTITO SOCIALISTA DEMOCRATICO ITALIANO - PARTITO REPUBBLICANO ITALIANO</t>
  </si>
  <si>
    <t>PARTITO COMUNISTA ITALIANI</t>
  </si>
  <si>
    <t>P.C.I.-IND.</t>
  </si>
  <si>
    <t>C. AREA GOV.</t>
  </si>
  <si>
    <t>PARTITO COMUNISTA ITALIANO - INDIPENDENTI</t>
  </si>
  <si>
    <t>COALIZIONE AREA GOVERNATIVA</t>
  </si>
  <si>
    <t>IND.</t>
  </si>
  <si>
    <t xml:space="preserve"> </t>
  </si>
  <si>
    <t>INDIPENDENTI</t>
  </si>
  <si>
    <t>P.S.D.I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</si>
</sst>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G30" sqref="G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0</v>
      </c>
    </row>
    <row r="6" spans="3:4" ht="12.75">
      <c r="C6" s="1"/>
      <c r="D6" s="1"/>
    </row>
    <row r="7" spans="3:4" ht="12.75">
      <c r="C7" s="1" t="s">
        <v>4</v>
      </c>
      <c r="D7" s="1" t="s">
        <v>59</v>
      </c>
    </row>
    <row r="10" spans="3:6" ht="12.75">
      <c r="C10" s="2" t="s">
        <v>6</v>
      </c>
      <c r="D10" s="14">
        <v>8198</v>
      </c>
      <c r="E10" s="5"/>
      <c r="F10" s="5"/>
    </row>
    <row r="11" spans="3:6" ht="12.75">
      <c r="C11" s="2" t="s">
        <v>7</v>
      </c>
      <c r="D11" s="15">
        <v>7814</v>
      </c>
      <c r="E11" s="5"/>
      <c r="F11" s="5"/>
    </row>
    <row r="12" spans="3:6" ht="12.75">
      <c r="C12" s="2" t="s">
        <v>8</v>
      </c>
      <c r="D12" s="3">
        <f>D11/D10</f>
        <v>0.9531593071480849</v>
      </c>
      <c r="E12" s="5"/>
      <c r="F12" s="5"/>
    </row>
    <row r="13" spans="3:6" ht="12.75">
      <c r="C13" s="16" t="s">
        <v>45</v>
      </c>
      <c r="D13" s="19">
        <v>248</v>
      </c>
      <c r="E13" s="5"/>
      <c r="F13" s="5"/>
    </row>
    <row r="14" spans="3:6" ht="12.75">
      <c r="C14" s="17" t="s">
        <v>47</v>
      </c>
      <c r="D14" s="20">
        <f>415-248</f>
        <v>167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28</v>
      </c>
      <c r="D18" s="7">
        <v>4942</v>
      </c>
      <c r="E18" s="3">
        <f>D18/D23</f>
        <v>0.6679280983916746</v>
      </c>
      <c r="F18" s="2">
        <v>15</v>
      </c>
    </row>
    <row r="19" spans="3:6" ht="12.75">
      <c r="C19" s="2" t="s">
        <v>60</v>
      </c>
      <c r="D19" s="2">
        <v>115</v>
      </c>
      <c r="E19" s="3">
        <f>D19/D23</f>
        <v>0.01554264089741857</v>
      </c>
      <c r="F19" s="2">
        <v>0</v>
      </c>
    </row>
    <row r="20" spans="3:6" ht="12.75">
      <c r="C20" s="2" t="s">
        <v>32</v>
      </c>
      <c r="D20" s="2">
        <v>218</v>
      </c>
      <c r="E20" s="3">
        <f>D20/D23</f>
        <v>0.02946344100554129</v>
      </c>
      <c r="F20" s="2">
        <v>0</v>
      </c>
    </row>
    <row r="21" spans="3:6" ht="12.75">
      <c r="C21" s="2" t="s">
        <v>5</v>
      </c>
      <c r="D21" s="2">
        <v>1211</v>
      </c>
      <c r="E21" s="3">
        <f>D21/D23</f>
        <v>0.16367076631977295</v>
      </c>
      <c r="F21" s="2">
        <v>3</v>
      </c>
    </row>
    <row r="22" spans="3:6" ht="12.75">
      <c r="C22" s="2" t="s">
        <v>30</v>
      </c>
      <c r="D22" s="2">
        <v>913</v>
      </c>
      <c r="E22" s="3">
        <f>D22/D23</f>
        <v>0.12339505338559265</v>
      </c>
      <c r="F22" s="2">
        <v>2</v>
      </c>
    </row>
    <row r="23" spans="3:6" ht="12.75">
      <c r="C23" s="6" t="s">
        <v>14</v>
      </c>
      <c r="D23" s="8">
        <f>SUM(D18:D22)</f>
        <v>7399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28</v>
      </c>
      <c r="D29" s="4" t="s">
        <v>29</v>
      </c>
    </row>
    <row r="30" spans="3:4" ht="12.75">
      <c r="C30" s="4" t="s">
        <v>60</v>
      </c>
      <c r="D30" s="4" t="s">
        <v>61</v>
      </c>
    </row>
    <row r="31" spans="3:4" ht="12.75">
      <c r="C31" s="12" t="s">
        <v>32</v>
      </c>
      <c r="D31" s="4" t="s">
        <v>33</v>
      </c>
    </row>
    <row r="32" spans="3:4" ht="12.75">
      <c r="C32" s="4" t="s">
        <v>5</v>
      </c>
      <c r="D32" s="4" t="s">
        <v>16</v>
      </c>
    </row>
    <row r="33" spans="3:4" ht="12.75">
      <c r="C33" s="4" t="s">
        <v>30</v>
      </c>
      <c r="D33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F36"/>
  <sheetViews>
    <sheetView workbookViewId="0" topLeftCell="A10">
      <selection activeCell="C39" sqref="C3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48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14528</v>
      </c>
      <c r="E10" s="5"/>
      <c r="F10" s="5"/>
    </row>
    <row r="11" spans="3:6" ht="12.75">
      <c r="C11" s="2" t="s">
        <v>7</v>
      </c>
      <c r="D11" s="15">
        <v>13794</v>
      </c>
      <c r="E11" s="5"/>
      <c r="F11" s="5"/>
    </row>
    <row r="12" spans="3:6" ht="12.75">
      <c r="C12" s="2" t="s">
        <v>8</v>
      </c>
      <c r="D12" s="3">
        <f>D11/D10</f>
        <v>0.9494768722466961</v>
      </c>
      <c r="E12" s="5"/>
      <c r="F12" s="5"/>
    </row>
    <row r="13" spans="3:6" ht="12.75">
      <c r="C13" s="16" t="s">
        <v>45</v>
      </c>
      <c r="D13" s="19">
        <v>351</v>
      </c>
      <c r="E13" s="5"/>
      <c r="F13" s="5"/>
    </row>
    <row r="14" spans="3:6" ht="12.75">
      <c r="C14" s="17" t="s">
        <v>47</v>
      </c>
      <c r="D14" s="20">
        <f>599-351</f>
        <v>248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2977</v>
      </c>
      <c r="E18" s="3">
        <f>D18/D25</f>
        <v>0.22561576354679802</v>
      </c>
      <c r="F18" s="2">
        <v>7</v>
      </c>
    </row>
    <row r="19" spans="3:6" ht="12.75">
      <c r="C19" s="2" t="s">
        <v>32</v>
      </c>
      <c r="D19" s="7">
        <v>487</v>
      </c>
      <c r="E19" s="3">
        <f>D19/D25</f>
        <v>0.036907919666540355</v>
      </c>
      <c r="F19" s="2">
        <v>1</v>
      </c>
    </row>
    <row r="20" spans="3:6" ht="12.75">
      <c r="C20" s="2" t="s">
        <v>28</v>
      </c>
      <c r="D20" s="7">
        <v>7056</v>
      </c>
      <c r="E20" s="3">
        <f>D20/D25</f>
        <v>0.5347480106100796</v>
      </c>
      <c r="F20" s="2">
        <v>17</v>
      </c>
    </row>
    <row r="21" spans="3:6" ht="12.75">
      <c r="C21" s="2" t="s">
        <v>63</v>
      </c>
      <c r="D21" s="7">
        <v>231</v>
      </c>
      <c r="E21" s="3">
        <f>D21/D25</f>
        <v>0.01750663129973475</v>
      </c>
      <c r="F21" s="2">
        <v>0</v>
      </c>
    </row>
    <row r="22" spans="3:6" ht="12.75">
      <c r="C22" s="2" t="s">
        <v>30</v>
      </c>
      <c r="D22" s="7">
        <v>1631</v>
      </c>
      <c r="E22" s="3">
        <f>D22/D25</f>
        <v>0.12360742705570292</v>
      </c>
      <c r="F22" s="2">
        <v>4</v>
      </c>
    </row>
    <row r="23" spans="3:6" ht="12.75">
      <c r="C23" s="2" t="s">
        <v>60</v>
      </c>
      <c r="D23" s="7">
        <v>222</v>
      </c>
      <c r="E23" s="3">
        <f>D23/D25</f>
        <v>0.01682455475558924</v>
      </c>
      <c r="F23" s="2">
        <v>0</v>
      </c>
    </row>
    <row r="24" spans="3:6" ht="12.75">
      <c r="C24" s="2" t="s">
        <v>65</v>
      </c>
      <c r="D24" s="7">
        <v>591</v>
      </c>
      <c r="E24" s="3">
        <f>D24/D25</f>
        <v>0.044789693065555136</v>
      </c>
      <c r="F24" s="2">
        <v>1</v>
      </c>
    </row>
    <row r="25" spans="3:6" ht="12.75">
      <c r="C25" s="6" t="s">
        <v>14</v>
      </c>
      <c r="D25" s="8">
        <f>SUM(D18:D24)</f>
        <v>13195</v>
      </c>
      <c r="E25" s="9"/>
      <c r="F25" s="6">
        <f>SUM(F18:F24)</f>
        <v>30</v>
      </c>
    </row>
    <row r="29" ht="12.75">
      <c r="C29" s="13" t="s">
        <v>15</v>
      </c>
    </row>
    <row r="31" spans="3:4" ht="12.75">
      <c r="C31" s="4" t="s">
        <v>5</v>
      </c>
      <c r="D31" s="4" t="s">
        <v>16</v>
      </c>
    </row>
    <row r="32" spans="3:4" ht="12.75">
      <c r="C32" s="4" t="s">
        <v>32</v>
      </c>
      <c r="D32" s="4" t="s">
        <v>33</v>
      </c>
    </row>
    <row r="33" spans="3:4" ht="12.75">
      <c r="C33" s="12" t="s">
        <v>28</v>
      </c>
      <c r="D33" s="4" t="s">
        <v>29</v>
      </c>
    </row>
    <row r="34" spans="3:4" ht="12.75">
      <c r="C34" s="4" t="s">
        <v>63</v>
      </c>
      <c r="D34" s="4" t="s">
        <v>72</v>
      </c>
    </row>
    <row r="35" spans="3:4" ht="12.75">
      <c r="C35" s="4" t="s">
        <v>30</v>
      </c>
      <c r="D35" s="4" t="s">
        <v>31</v>
      </c>
    </row>
    <row r="36" spans="3:4" ht="12.75">
      <c r="C36" s="4" t="s">
        <v>60</v>
      </c>
      <c r="D36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7">
      <selection activeCell="D35" sqref="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19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10896</v>
      </c>
      <c r="E10" s="5"/>
      <c r="F10" s="5"/>
    </row>
    <row r="11" spans="3:6" ht="12.75">
      <c r="C11" s="2" t="s">
        <v>7</v>
      </c>
      <c r="D11" s="15">
        <v>10348</v>
      </c>
      <c r="E11" s="5"/>
      <c r="F11" s="5"/>
    </row>
    <row r="12" spans="3:6" ht="12.75">
      <c r="C12" s="2" t="s">
        <v>8</v>
      </c>
      <c r="D12" s="3">
        <f>D11/D10</f>
        <v>0.9497063142437592</v>
      </c>
      <c r="E12" s="5"/>
      <c r="F12" s="5"/>
    </row>
    <row r="13" spans="3:6" ht="12.75">
      <c r="C13" s="16" t="s">
        <v>45</v>
      </c>
      <c r="D13" s="19">
        <v>300</v>
      </c>
      <c r="E13" s="5"/>
      <c r="F13" s="5"/>
    </row>
    <row r="14" spans="3:6" ht="12.75">
      <c r="C14" s="17" t="s">
        <v>47</v>
      </c>
      <c r="D14" s="20">
        <f>595-300</f>
        <v>295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1825</v>
      </c>
      <c r="E18" s="3">
        <f>D18/D24</f>
        <v>0.18712191120680816</v>
      </c>
      <c r="F18" s="2">
        <v>6</v>
      </c>
    </row>
    <row r="19" spans="3:6" ht="12.75">
      <c r="C19" s="2" t="s">
        <v>60</v>
      </c>
      <c r="D19" s="7">
        <v>187</v>
      </c>
      <c r="E19" s="3">
        <f>D19/D24</f>
        <v>0.019173587614067466</v>
      </c>
      <c r="F19" s="2">
        <v>0</v>
      </c>
    </row>
    <row r="20" spans="3:6" ht="12.75">
      <c r="C20" s="2" t="s">
        <v>5</v>
      </c>
      <c r="D20" s="7">
        <v>1935</v>
      </c>
      <c r="E20" s="3">
        <f>D20/D24</f>
        <v>0.1984004921562596</v>
      </c>
      <c r="F20" s="2">
        <v>6</v>
      </c>
    </row>
    <row r="21" spans="3:6" ht="12.75">
      <c r="C21" s="2" t="s">
        <v>32</v>
      </c>
      <c r="D21" s="7">
        <v>474</v>
      </c>
      <c r="E21" s="3">
        <f>D21/D24</f>
        <v>0.048600430636727164</v>
      </c>
      <c r="F21" s="2">
        <v>1</v>
      </c>
    </row>
    <row r="22" spans="3:6" ht="12.75">
      <c r="C22" s="2" t="s">
        <v>63</v>
      </c>
      <c r="D22" s="7">
        <v>236</v>
      </c>
      <c r="E22" s="3">
        <f>D22/D24</f>
        <v>0.024197682764277657</v>
      </c>
      <c r="F22" s="2">
        <v>0</v>
      </c>
    </row>
    <row r="23" spans="3:6" ht="12.75">
      <c r="C23" s="2" t="s">
        <v>28</v>
      </c>
      <c r="D23" s="7">
        <v>5096</v>
      </c>
      <c r="E23" s="3">
        <f>D23/D24</f>
        <v>0.5225058956218599</v>
      </c>
      <c r="F23" s="2">
        <v>17</v>
      </c>
    </row>
    <row r="24" spans="3:6" ht="12.75">
      <c r="C24" s="6" t="s">
        <v>14</v>
      </c>
      <c r="D24" s="8">
        <f>SUM(D18:D23)</f>
        <v>9753</v>
      </c>
      <c r="E24" s="9"/>
      <c r="F24" s="6">
        <f>SUM(F18:F23)</f>
        <v>30</v>
      </c>
    </row>
    <row r="28" ht="12.75">
      <c r="C28" s="13" t="s">
        <v>15</v>
      </c>
    </row>
    <row r="30" spans="3:4" ht="12.75">
      <c r="C30" s="4" t="s">
        <v>30</v>
      </c>
      <c r="D30" s="4" t="s">
        <v>31</v>
      </c>
    </row>
    <row r="31" spans="3:4" ht="12.75">
      <c r="C31" s="4" t="s">
        <v>60</v>
      </c>
      <c r="D31" s="4" t="s">
        <v>61</v>
      </c>
    </row>
    <row r="32" spans="3:4" ht="12.75">
      <c r="C32" s="12" t="s">
        <v>5</v>
      </c>
      <c r="D32" s="4" t="s">
        <v>16</v>
      </c>
    </row>
    <row r="33" spans="3:4" ht="12.75">
      <c r="C33" s="4" t="s">
        <v>32</v>
      </c>
      <c r="D33" s="4" t="s">
        <v>33</v>
      </c>
    </row>
    <row r="34" spans="3:4" ht="12.75">
      <c r="C34" s="4" t="s">
        <v>63</v>
      </c>
      <c r="D34" s="4" t="s">
        <v>72</v>
      </c>
    </row>
    <row r="35" spans="3:4" ht="12.75">
      <c r="C35" s="4" t="s">
        <v>28</v>
      </c>
      <c r="D35" s="4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D31" sqref="D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49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5074</v>
      </c>
      <c r="E10" s="5"/>
      <c r="F10" s="5"/>
    </row>
    <row r="11" spans="3:6" ht="12.75">
      <c r="C11" s="2" t="s">
        <v>7</v>
      </c>
      <c r="D11" s="15">
        <v>4709</v>
      </c>
      <c r="E11" s="5"/>
      <c r="F11" s="5"/>
    </row>
    <row r="12" spans="3:6" ht="12.75">
      <c r="C12" s="2" t="s">
        <v>8</v>
      </c>
      <c r="D12" s="3">
        <f>D11/D10</f>
        <v>0.9280646432794639</v>
      </c>
      <c r="E12" s="5"/>
      <c r="F12" s="5"/>
    </row>
    <row r="13" spans="3:6" ht="12.75">
      <c r="C13" s="16" t="s">
        <v>45</v>
      </c>
      <c r="D13" s="19">
        <v>204</v>
      </c>
      <c r="E13" s="5"/>
      <c r="F13" s="5"/>
    </row>
    <row r="14" spans="3:6" ht="12.75">
      <c r="C14" s="17" t="s">
        <v>47</v>
      </c>
      <c r="D14" s="20">
        <f>342-204</f>
        <v>138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738</v>
      </c>
      <c r="E18" s="3">
        <f>D18/D22</f>
        <v>0.16899473322647127</v>
      </c>
      <c r="F18" s="2">
        <v>3</v>
      </c>
    </row>
    <row r="19" spans="3:6" ht="12.75">
      <c r="C19" s="2" t="s">
        <v>5</v>
      </c>
      <c r="D19" s="7">
        <v>1118</v>
      </c>
      <c r="E19" s="3">
        <f>D19/D22</f>
        <v>0.25601099152736434</v>
      </c>
      <c r="F19" s="2">
        <v>5</v>
      </c>
    </row>
    <row r="20" spans="3:6" ht="12.75">
      <c r="C20" s="2" t="s">
        <v>32</v>
      </c>
      <c r="D20" s="7">
        <v>195</v>
      </c>
      <c r="E20" s="3">
        <f>D20/D22</f>
        <v>0.044653079917563544</v>
      </c>
      <c r="F20" s="2">
        <v>1</v>
      </c>
    </row>
    <row r="21" spans="3:6" ht="12.75">
      <c r="C21" s="2" t="s">
        <v>28</v>
      </c>
      <c r="D21" s="7">
        <v>2316</v>
      </c>
      <c r="E21" s="3">
        <f>D21/D22</f>
        <v>0.5303411953286009</v>
      </c>
      <c r="F21" s="2">
        <v>11</v>
      </c>
    </row>
    <row r="22" spans="3:6" ht="12.75">
      <c r="C22" s="6" t="s">
        <v>14</v>
      </c>
      <c r="D22" s="8">
        <f>SUM(D18:D21)</f>
        <v>4367</v>
      </c>
      <c r="E22" s="9"/>
      <c r="F22" s="6">
        <f>SUM(F18:F21)</f>
        <v>20</v>
      </c>
    </row>
    <row r="26" ht="12.75">
      <c r="C26" s="13" t="s">
        <v>15</v>
      </c>
    </row>
    <row r="28" spans="3:4" ht="12.75">
      <c r="C28" s="4" t="s">
        <v>30</v>
      </c>
      <c r="D28" s="4" t="s">
        <v>31</v>
      </c>
    </row>
    <row r="29" spans="3:4" ht="12.75">
      <c r="C29" s="4" t="s">
        <v>5</v>
      </c>
      <c r="D29" s="4" t="s">
        <v>16</v>
      </c>
    </row>
    <row r="30" spans="3:4" ht="12.75">
      <c r="C30" s="4" t="s">
        <v>32</v>
      </c>
      <c r="D30" s="4" t="s">
        <v>33</v>
      </c>
    </row>
    <row r="31" spans="3:4" ht="12.75">
      <c r="C31" s="4" t="s">
        <v>28</v>
      </c>
      <c r="D31" s="4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7">
      <selection activeCell="D33" sqref="D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20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5739</v>
      </c>
      <c r="E10" s="5"/>
      <c r="F10" s="5"/>
    </row>
    <row r="11" spans="3:6" ht="12.75">
      <c r="C11" s="2" t="s">
        <v>7</v>
      </c>
      <c r="D11" s="15">
        <v>5526</v>
      </c>
      <c r="E11" s="5"/>
      <c r="F11" s="5"/>
    </row>
    <row r="12" spans="3:6" ht="12.75">
      <c r="C12" s="2" t="s">
        <v>8</v>
      </c>
      <c r="D12" s="3">
        <f>D11/D10</f>
        <v>0.9628855201254574</v>
      </c>
      <c r="E12" s="5"/>
      <c r="F12" s="5"/>
    </row>
    <row r="13" spans="3:6" ht="12.75">
      <c r="C13" s="16" t="s">
        <v>45</v>
      </c>
      <c r="D13" s="19">
        <v>175</v>
      </c>
      <c r="E13" s="5"/>
      <c r="F13" s="5"/>
    </row>
    <row r="14" spans="3:6" ht="12.75">
      <c r="C14" s="17" t="s">
        <v>47</v>
      </c>
      <c r="D14" s="20">
        <f>281-175</f>
        <v>106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906</v>
      </c>
      <c r="E18" s="3">
        <f>D18/D23</f>
        <v>0.1727359389895138</v>
      </c>
      <c r="F18" s="2">
        <v>3</v>
      </c>
    </row>
    <row r="19" spans="3:6" ht="12.75">
      <c r="C19" s="2" t="s">
        <v>60</v>
      </c>
      <c r="D19" s="7">
        <v>54</v>
      </c>
      <c r="E19" s="3">
        <f>D19/D23</f>
        <v>0.010295519542421354</v>
      </c>
      <c r="F19" s="2">
        <v>0</v>
      </c>
    </row>
    <row r="20" spans="3:6" ht="12.75">
      <c r="C20" s="2" t="s">
        <v>28</v>
      </c>
      <c r="D20" s="7">
        <v>3530</v>
      </c>
      <c r="E20" s="3">
        <f>D20/D23</f>
        <v>0.67302192564347</v>
      </c>
      <c r="F20" s="2">
        <v>15</v>
      </c>
    </row>
    <row r="21" spans="3:6" ht="12.75">
      <c r="C21" s="2" t="s">
        <v>30</v>
      </c>
      <c r="D21" s="7">
        <v>605</v>
      </c>
      <c r="E21" s="3">
        <f>D21/D23</f>
        <v>0.11534795042897998</v>
      </c>
      <c r="F21" s="2">
        <v>2</v>
      </c>
    </row>
    <row r="22" spans="3:6" ht="12.75">
      <c r="C22" s="2" t="s">
        <v>32</v>
      </c>
      <c r="D22" s="7">
        <v>150</v>
      </c>
      <c r="E22" s="3">
        <f>D22/D23</f>
        <v>0.028598665395614873</v>
      </c>
      <c r="F22" s="2">
        <v>0</v>
      </c>
    </row>
    <row r="23" spans="3:6" ht="12.75">
      <c r="C23" s="6" t="s">
        <v>14</v>
      </c>
      <c r="D23" s="8">
        <f>SUM(D18:D22)</f>
        <v>5245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5</v>
      </c>
      <c r="D29" s="4" t="s">
        <v>16</v>
      </c>
    </row>
    <row r="30" spans="3:4" ht="12.75">
      <c r="C30" s="4" t="s">
        <v>60</v>
      </c>
      <c r="D30" s="4" t="s">
        <v>61</v>
      </c>
    </row>
    <row r="31" spans="3:4" ht="12.75">
      <c r="C31" s="4" t="s">
        <v>28</v>
      </c>
      <c r="D31" s="4" t="s">
        <v>29</v>
      </c>
    </row>
    <row r="32" spans="3:4" ht="12.75">
      <c r="C32" s="4" t="s">
        <v>30</v>
      </c>
      <c r="D32" s="4" t="s">
        <v>31</v>
      </c>
    </row>
    <row r="33" spans="3:4" ht="12.75">
      <c r="C33" s="4" t="s">
        <v>32</v>
      </c>
      <c r="D33" s="4" t="s">
        <v>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0">
      <selection activeCell="D35" sqref="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41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9798</v>
      </c>
      <c r="E10" s="5"/>
      <c r="F10" s="5"/>
    </row>
    <row r="11" spans="3:6" ht="12.75">
      <c r="C11" s="2" t="s">
        <v>7</v>
      </c>
      <c r="D11" s="15">
        <v>9335</v>
      </c>
      <c r="E11" s="5"/>
      <c r="F11" s="5"/>
    </row>
    <row r="12" spans="3:6" ht="12.75">
      <c r="C12" s="2" t="s">
        <v>8</v>
      </c>
      <c r="D12" s="3">
        <f>D11/D10</f>
        <v>0.9527454582567871</v>
      </c>
      <c r="E12" s="5"/>
      <c r="F12" s="5"/>
    </row>
    <row r="13" spans="3:6" ht="12.75">
      <c r="C13" s="16" t="s">
        <v>45</v>
      </c>
      <c r="D13" s="19">
        <v>256</v>
      </c>
      <c r="E13" s="5"/>
      <c r="F13" s="5"/>
    </row>
    <row r="14" spans="3:6" ht="12.75">
      <c r="C14" s="17" t="s">
        <v>47</v>
      </c>
      <c r="D14" s="20">
        <f>417-256</f>
        <v>161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32</v>
      </c>
      <c r="D18" s="7">
        <v>160</v>
      </c>
      <c r="E18" s="3">
        <f>D18/D24</f>
        <v>0.01794124243103835</v>
      </c>
      <c r="F18" s="2">
        <v>0</v>
      </c>
    </row>
    <row r="19" spans="3:6" ht="12.75">
      <c r="C19" s="2" t="s">
        <v>63</v>
      </c>
      <c r="D19" s="7">
        <v>290</v>
      </c>
      <c r="E19" s="3">
        <f>D19/D24</f>
        <v>0.032518501906257005</v>
      </c>
      <c r="F19" s="2">
        <v>1</v>
      </c>
    </row>
    <row r="20" spans="3:6" ht="12.75">
      <c r="C20" s="2" t="s">
        <v>5</v>
      </c>
      <c r="D20" s="7">
        <v>2247</v>
      </c>
      <c r="E20" s="3">
        <f>D20/D24</f>
        <v>0.2519623233908948</v>
      </c>
      <c r="F20" s="2">
        <v>8</v>
      </c>
    </row>
    <row r="21" spans="3:6" ht="12.75">
      <c r="C21" s="2" t="s">
        <v>30</v>
      </c>
      <c r="D21" s="7">
        <v>1471</v>
      </c>
      <c r="E21" s="3">
        <f>D21/D24</f>
        <v>0.16494729760035884</v>
      </c>
      <c r="F21" s="2">
        <v>5</v>
      </c>
    </row>
    <row r="22" spans="3:6" ht="12.75">
      <c r="C22" s="2" t="s">
        <v>28</v>
      </c>
      <c r="D22" s="7">
        <v>4515</v>
      </c>
      <c r="E22" s="3">
        <f>D22/D24</f>
        <v>0.5062794348508635</v>
      </c>
      <c r="F22" s="2">
        <v>16</v>
      </c>
    </row>
    <row r="23" spans="3:6" ht="12.75">
      <c r="C23" s="2" t="s">
        <v>60</v>
      </c>
      <c r="D23" s="7">
        <v>235</v>
      </c>
      <c r="E23" s="3">
        <f>D23/D24</f>
        <v>0.026351199820587576</v>
      </c>
      <c r="F23" s="2">
        <v>0</v>
      </c>
    </row>
    <row r="24" spans="3:6" ht="12.75">
      <c r="C24" s="6" t="s">
        <v>14</v>
      </c>
      <c r="D24" s="8">
        <f>SUM(D18:D23)</f>
        <v>8918</v>
      </c>
      <c r="E24" s="9"/>
      <c r="F24" s="6">
        <f>SUM(F18:F23)</f>
        <v>30</v>
      </c>
    </row>
    <row r="28" ht="12.75">
      <c r="C28" s="13" t="s">
        <v>15</v>
      </c>
    </row>
    <row r="30" spans="3:4" ht="12.75">
      <c r="C30" s="4" t="s">
        <v>32</v>
      </c>
      <c r="D30" s="4" t="s">
        <v>33</v>
      </c>
    </row>
    <row r="31" spans="3:4" ht="12.75">
      <c r="C31" s="4" t="s">
        <v>63</v>
      </c>
      <c r="D31" s="4" t="s">
        <v>72</v>
      </c>
    </row>
    <row r="32" spans="3:4" ht="12.75">
      <c r="C32" s="12" t="s">
        <v>5</v>
      </c>
      <c r="D32" s="4" t="s">
        <v>16</v>
      </c>
    </row>
    <row r="33" spans="3:4" ht="12.75">
      <c r="C33" s="4" t="s">
        <v>30</v>
      </c>
      <c r="D33" s="4" t="s">
        <v>76</v>
      </c>
    </row>
    <row r="34" spans="3:4" ht="12.75">
      <c r="C34" s="4" t="s">
        <v>28</v>
      </c>
      <c r="D34" s="4" t="s">
        <v>29</v>
      </c>
    </row>
    <row r="35" spans="3:4" ht="12.75">
      <c r="C35" s="4" t="s">
        <v>60</v>
      </c>
      <c r="D35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33" sqref="D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53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5713</v>
      </c>
      <c r="E10" s="5"/>
      <c r="F10" s="5"/>
    </row>
    <row r="11" spans="3:6" ht="12.75">
      <c r="C11" s="2" t="s">
        <v>7</v>
      </c>
      <c r="D11" s="15">
        <v>5467</v>
      </c>
      <c r="E11" s="5"/>
      <c r="F11" s="5"/>
    </row>
    <row r="12" spans="3:6" ht="12.75">
      <c r="C12" s="2" t="s">
        <v>8</v>
      </c>
      <c r="D12" s="3">
        <f>D11/D10</f>
        <v>0.9569403115701033</v>
      </c>
      <c r="E12" s="5"/>
      <c r="F12" s="5"/>
    </row>
    <row r="13" spans="3:6" ht="12.75">
      <c r="C13" s="16" t="s">
        <v>45</v>
      </c>
      <c r="D13" s="19">
        <v>154</v>
      </c>
      <c r="E13" s="5"/>
      <c r="F13" s="5"/>
    </row>
    <row r="14" spans="3:6" ht="12.75">
      <c r="C14" s="17" t="s">
        <v>47</v>
      </c>
      <c r="D14" s="20">
        <f>295-154</f>
        <v>141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60</v>
      </c>
      <c r="D18" s="7">
        <v>82</v>
      </c>
      <c r="E18" s="3">
        <f>D18/D23</f>
        <v>0.01585460170146945</v>
      </c>
      <c r="F18" s="2">
        <v>0</v>
      </c>
    </row>
    <row r="19" spans="3:6" ht="12.75">
      <c r="C19" s="2" t="s">
        <v>5</v>
      </c>
      <c r="D19" s="7">
        <v>910</v>
      </c>
      <c r="E19" s="3">
        <f>D19/D23</f>
        <v>0.1759474091260634</v>
      </c>
      <c r="F19" s="2">
        <v>3</v>
      </c>
    </row>
    <row r="20" spans="3:6" ht="12.75">
      <c r="C20" s="2" t="s">
        <v>32</v>
      </c>
      <c r="D20" s="2">
        <v>186</v>
      </c>
      <c r="E20" s="3">
        <f>D20/D23</f>
        <v>0.03596287703016241</v>
      </c>
      <c r="F20" s="2">
        <v>0</v>
      </c>
    </row>
    <row r="21" spans="3:6" ht="12.75">
      <c r="C21" s="2" t="s">
        <v>28</v>
      </c>
      <c r="D21" s="2">
        <v>2986</v>
      </c>
      <c r="E21" s="3">
        <f>D21/D23</f>
        <v>0.577339520494973</v>
      </c>
      <c r="F21" s="2">
        <v>13</v>
      </c>
    </row>
    <row r="22" spans="3:6" ht="12.75">
      <c r="C22" s="2" t="s">
        <v>30</v>
      </c>
      <c r="D22" s="2">
        <v>1008</v>
      </c>
      <c r="E22" s="3">
        <f>D22/D23</f>
        <v>0.19489559164733178</v>
      </c>
      <c r="F22" s="2">
        <v>4</v>
      </c>
    </row>
    <row r="23" spans="3:6" ht="12.75">
      <c r="C23" s="6" t="s">
        <v>14</v>
      </c>
      <c r="D23" s="8">
        <f>SUM(D18:D22)</f>
        <v>5172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60</v>
      </c>
      <c r="D29" s="4" t="s">
        <v>61</v>
      </c>
    </row>
    <row r="30" spans="3:4" ht="12.75">
      <c r="C30" s="4" t="s">
        <v>5</v>
      </c>
      <c r="D30" s="4" t="s">
        <v>16</v>
      </c>
    </row>
    <row r="31" spans="3:4" ht="12.75">
      <c r="C31" s="4" t="s">
        <v>32</v>
      </c>
      <c r="D31" s="4" t="s">
        <v>33</v>
      </c>
    </row>
    <row r="32" spans="3:4" ht="12.75">
      <c r="C32" s="4" t="s">
        <v>28</v>
      </c>
      <c r="D32" s="4" t="s">
        <v>29</v>
      </c>
    </row>
    <row r="33" spans="3:4" ht="12.75">
      <c r="C33" s="4" t="s">
        <v>30</v>
      </c>
      <c r="D33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F38"/>
  <sheetViews>
    <sheetView workbookViewId="0" topLeftCell="A7">
      <selection activeCell="D38" sqref="D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36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52363</v>
      </c>
      <c r="E10" s="5"/>
      <c r="F10" s="5"/>
    </row>
    <row r="11" spans="3:6" ht="12.75">
      <c r="C11" s="2" t="s">
        <v>7</v>
      </c>
      <c r="D11" s="15">
        <v>48695</v>
      </c>
      <c r="E11" s="5"/>
      <c r="F11" s="5"/>
    </row>
    <row r="12" spans="3:6" ht="12.75">
      <c r="C12" s="2" t="s">
        <v>8</v>
      </c>
      <c r="D12" s="3">
        <f>D11/D10</f>
        <v>0.9299505375933388</v>
      </c>
      <c r="E12" s="5"/>
      <c r="F12" s="5"/>
    </row>
    <row r="13" spans="3:6" ht="12.75">
      <c r="C13" s="16" t="s">
        <v>45</v>
      </c>
      <c r="D13" s="19">
        <v>1289</v>
      </c>
      <c r="E13" s="5"/>
      <c r="F13" s="5"/>
    </row>
    <row r="14" spans="3:6" ht="12.75">
      <c r="C14" s="17" t="s">
        <v>47</v>
      </c>
      <c r="D14" s="20">
        <f>2466-1289</f>
        <v>1177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28</v>
      </c>
      <c r="D18" s="7">
        <v>23681</v>
      </c>
      <c r="E18" s="3">
        <f>D18/D26</f>
        <v>0.512254212723615</v>
      </c>
      <c r="F18" s="2">
        <v>22</v>
      </c>
    </row>
    <row r="19" spans="3:6" ht="12.75">
      <c r="C19" s="2" t="s">
        <v>35</v>
      </c>
      <c r="D19" s="7">
        <v>1312</v>
      </c>
      <c r="E19" s="3">
        <f>D19/D26</f>
        <v>0.02838045382768392</v>
      </c>
      <c r="F19" s="2">
        <v>1</v>
      </c>
    </row>
    <row r="20" spans="3:6" ht="12.75">
      <c r="C20" s="2" t="s">
        <v>65</v>
      </c>
      <c r="D20" s="7">
        <v>2130</v>
      </c>
      <c r="E20" s="3">
        <f>D20/D26</f>
        <v>0.04607497458305393</v>
      </c>
      <c r="F20" s="2">
        <v>1</v>
      </c>
    </row>
    <row r="21" spans="3:6" ht="12.75">
      <c r="C21" s="2" t="s">
        <v>63</v>
      </c>
      <c r="D21" s="7">
        <v>1151</v>
      </c>
      <c r="E21" s="3">
        <f>D21/D26</f>
        <v>0.024897791429622097</v>
      </c>
      <c r="F21" s="2">
        <v>1</v>
      </c>
    </row>
    <row r="22" spans="3:6" ht="12.75">
      <c r="C22" s="2" t="s">
        <v>30</v>
      </c>
      <c r="D22" s="7">
        <v>6064</v>
      </c>
      <c r="E22" s="3">
        <f>D22/D26</f>
        <v>0.13117307317917323</v>
      </c>
      <c r="F22" s="2">
        <v>5</v>
      </c>
    </row>
    <row r="23" spans="3:6" ht="12.75">
      <c r="C23" s="2" t="s">
        <v>60</v>
      </c>
      <c r="D23" s="7">
        <v>705</v>
      </c>
      <c r="E23" s="3">
        <f>D23/D26</f>
        <v>0.015250167643686863</v>
      </c>
      <c r="F23" s="2">
        <v>0</v>
      </c>
    </row>
    <row r="24" spans="3:6" ht="12.75">
      <c r="C24" s="2" t="s">
        <v>5</v>
      </c>
      <c r="D24" s="7">
        <v>9939</v>
      </c>
      <c r="E24" s="3">
        <f>D24/D26</f>
        <v>0.21499491661078543</v>
      </c>
      <c r="F24" s="2">
        <v>9</v>
      </c>
    </row>
    <row r="25" spans="3:6" ht="12.75">
      <c r="C25" s="2" t="s">
        <v>32</v>
      </c>
      <c r="D25" s="7">
        <v>1247</v>
      </c>
      <c r="E25" s="3">
        <f>D25/D26</f>
        <v>0.02697441000237946</v>
      </c>
      <c r="F25" s="2">
        <v>1</v>
      </c>
    </row>
    <row r="26" spans="3:6" ht="12.75">
      <c r="C26" s="6" t="s">
        <v>14</v>
      </c>
      <c r="D26" s="8">
        <f>SUM(D18:D25)</f>
        <v>46229</v>
      </c>
      <c r="E26" s="9"/>
      <c r="F26" s="6">
        <f>SUM(F18:F25)</f>
        <v>40</v>
      </c>
    </row>
    <row r="30" ht="12.75">
      <c r="C30" s="13" t="s">
        <v>15</v>
      </c>
    </row>
    <row r="32" spans="3:4" ht="12.75">
      <c r="C32" s="4" t="s">
        <v>28</v>
      </c>
      <c r="D32" s="4" t="s">
        <v>29</v>
      </c>
    </row>
    <row r="33" spans="3:4" ht="12.75">
      <c r="C33" s="4" t="s">
        <v>35</v>
      </c>
      <c r="D33" s="4" t="s">
        <v>34</v>
      </c>
    </row>
    <row r="34" spans="3:4" ht="12.75">
      <c r="C34" s="12" t="s">
        <v>63</v>
      </c>
      <c r="D34" s="4" t="s">
        <v>72</v>
      </c>
    </row>
    <row r="35" spans="3:4" ht="12.75">
      <c r="C35" s="4" t="s">
        <v>30</v>
      </c>
      <c r="D35" s="4" t="s">
        <v>31</v>
      </c>
    </row>
    <row r="36" spans="3:4" ht="12.75">
      <c r="C36" s="4" t="s">
        <v>60</v>
      </c>
      <c r="D36" s="4" t="s">
        <v>61</v>
      </c>
    </row>
    <row r="37" spans="3:4" ht="12.75">
      <c r="C37" s="4" t="s">
        <v>5</v>
      </c>
      <c r="D37" s="4" t="s">
        <v>16</v>
      </c>
    </row>
    <row r="38" spans="3:4" ht="12.75">
      <c r="C38" s="4" t="s">
        <v>32</v>
      </c>
      <c r="D38" s="4" t="s">
        <v>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D32" sqref="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54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5439</v>
      </c>
      <c r="E10" s="5"/>
      <c r="F10" s="5"/>
    </row>
    <row r="11" spans="3:6" ht="12.75">
      <c r="C11" s="2" t="s">
        <v>7</v>
      </c>
      <c r="D11" s="15">
        <v>5223</v>
      </c>
      <c r="E11" s="5"/>
      <c r="F11" s="5"/>
    </row>
    <row r="12" spans="3:6" ht="12.75">
      <c r="C12" s="2" t="s">
        <v>8</v>
      </c>
      <c r="D12" s="3">
        <f>D11/D10</f>
        <v>0.9602868174296746</v>
      </c>
      <c r="E12" s="5"/>
      <c r="F12" s="5"/>
    </row>
    <row r="13" spans="3:6" ht="12.75">
      <c r="C13" s="16" t="s">
        <v>45</v>
      </c>
      <c r="D13" s="19">
        <v>234</v>
      </c>
      <c r="E13" s="5"/>
      <c r="F13" s="5"/>
    </row>
    <row r="14" spans="3:6" ht="12.75">
      <c r="C14" s="17" t="s">
        <v>47</v>
      </c>
      <c r="D14" s="20">
        <f>361-234</f>
        <v>127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60</v>
      </c>
      <c r="D18" s="7">
        <v>643</v>
      </c>
      <c r="E18" s="3">
        <f>D18/D22</f>
        <v>0.13225010283833813</v>
      </c>
      <c r="F18" s="2">
        <v>2</v>
      </c>
    </row>
    <row r="19" spans="3:6" ht="12.75">
      <c r="C19" s="2" t="s">
        <v>5</v>
      </c>
      <c r="D19" s="7">
        <v>958</v>
      </c>
      <c r="E19" s="3">
        <f>D19/D22</f>
        <v>0.19703825586178528</v>
      </c>
      <c r="F19" s="2">
        <v>4</v>
      </c>
    </row>
    <row r="20" spans="3:6" ht="12.75">
      <c r="C20" s="2" t="s">
        <v>30</v>
      </c>
      <c r="D20" s="2">
        <v>591</v>
      </c>
      <c r="E20" s="3">
        <f>D20/D22</f>
        <v>0.12155491567256273</v>
      </c>
      <c r="F20" s="2">
        <v>2</v>
      </c>
    </row>
    <row r="21" spans="3:6" ht="12.75">
      <c r="C21" s="2" t="s">
        <v>28</v>
      </c>
      <c r="D21" s="2">
        <v>2670</v>
      </c>
      <c r="E21" s="3">
        <f>D21/D22</f>
        <v>0.5491567256273139</v>
      </c>
      <c r="F21" s="2">
        <v>12</v>
      </c>
    </row>
    <row r="22" spans="3:6" ht="12.75">
      <c r="C22" s="6" t="s">
        <v>14</v>
      </c>
      <c r="D22" s="8">
        <f>SUM(D18:D21)</f>
        <v>4862</v>
      </c>
      <c r="E22" s="9"/>
      <c r="F22" s="6">
        <f>SUM(F18:F21)</f>
        <v>20</v>
      </c>
    </row>
    <row r="26" ht="12.75">
      <c r="C26" s="13" t="s">
        <v>15</v>
      </c>
    </row>
    <row r="28" spans="3:4" ht="12.75">
      <c r="C28" s="4" t="s">
        <v>60</v>
      </c>
      <c r="D28" s="4" t="s">
        <v>77</v>
      </c>
    </row>
    <row r="29" spans="3:4" ht="12.75">
      <c r="C29" s="4" t="s">
        <v>5</v>
      </c>
      <c r="D29" s="4" t="s">
        <v>16</v>
      </c>
    </row>
    <row r="30" spans="3:4" ht="12.75">
      <c r="C30" s="4" t="s">
        <v>30</v>
      </c>
      <c r="D30" s="4" t="s">
        <v>31</v>
      </c>
    </row>
    <row r="31" spans="3:4" ht="12.75">
      <c r="C31" s="4" t="s">
        <v>28</v>
      </c>
      <c r="D31" s="4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33" sqref="D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38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10530</v>
      </c>
      <c r="E10" s="5"/>
      <c r="F10" s="5"/>
    </row>
    <row r="11" spans="3:6" ht="12.75">
      <c r="C11" s="2" t="s">
        <v>7</v>
      </c>
      <c r="D11" s="15">
        <v>10033</v>
      </c>
      <c r="E11" s="5"/>
      <c r="F11" s="5"/>
    </row>
    <row r="12" spans="3:6" ht="12.75">
      <c r="C12" s="2" t="s">
        <v>8</v>
      </c>
      <c r="D12" s="3">
        <f>D11/D10</f>
        <v>0.9528015194681861</v>
      </c>
      <c r="E12" s="5"/>
      <c r="F12" s="5"/>
    </row>
    <row r="13" spans="3:6" ht="12.75">
      <c r="C13" s="16" t="s">
        <v>45</v>
      </c>
      <c r="D13" s="19">
        <v>347</v>
      </c>
      <c r="E13" s="5"/>
      <c r="F13" s="5"/>
    </row>
    <row r="14" spans="3:6" ht="12.75">
      <c r="C14" s="17" t="s">
        <v>47</v>
      </c>
      <c r="D14" s="20">
        <f>592-347</f>
        <v>245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1463</v>
      </c>
      <c r="E18" s="3">
        <f>D18/D23</f>
        <v>0.1549623980510539</v>
      </c>
      <c r="F18" s="2">
        <v>4</v>
      </c>
    </row>
    <row r="19" spans="3:6" ht="12.75">
      <c r="C19" s="2" t="s">
        <v>28</v>
      </c>
      <c r="D19" s="7">
        <v>4853</v>
      </c>
      <c r="E19" s="3">
        <f>D19/D23</f>
        <v>0.5140345302404407</v>
      </c>
      <c r="F19" s="2">
        <v>16</v>
      </c>
    </row>
    <row r="20" spans="3:6" ht="12.75">
      <c r="C20" s="2" t="s">
        <v>32</v>
      </c>
      <c r="D20" s="7">
        <v>321</v>
      </c>
      <c r="E20" s="3">
        <f>D20/D23</f>
        <v>0.03400063552589768</v>
      </c>
      <c r="F20" s="2">
        <v>1</v>
      </c>
    </row>
    <row r="21" spans="3:6" ht="12.75">
      <c r="C21" s="2" t="s">
        <v>60</v>
      </c>
      <c r="D21" s="7">
        <v>403</v>
      </c>
      <c r="E21" s="3">
        <f>D21/D23</f>
        <v>0.042686156127528865</v>
      </c>
      <c r="F21" s="2">
        <v>1</v>
      </c>
    </row>
    <row r="22" spans="3:6" ht="12.75">
      <c r="C22" s="2" t="s">
        <v>5</v>
      </c>
      <c r="D22" s="7">
        <v>2401</v>
      </c>
      <c r="E22" s="3">
        <f>D22/D23</f>
        <v>0.2543162800550789</v>
      </c>
      <c r="F22" s="2">
        <v>8</v>
      </c>
    </row>
    <row r="23" spans="3:6" ht="12.75">
      <c r="C23" s="6" t="s">
        <v>14</v>
      </c>
      <c r="D23" s="8">
        <f>SUM(D18:D22)</f>
        <v>9441</v>
      </c>
      <c r="E23" s="9"/>
      <c r="F23" s="6">
        <f>SUM(F18:F22)</f>
        <v>30</v>
      </c>
    </row>
    <row r="27" ht="12.75">
      <c r="C27" s="13" t="s">
        <v>15</v>
      </c>
    </row>
    <row r="29" spans="3:4" ht="12.75">
      <c r="C29" s="4" t="s">
        <v>30</v>
      </c>
      <c r="D29" s="4" t="s">
        <v>31</v>
      </c>
    </row>
    <row r="30" spans="3:4" ht="12.75">
      <c r="C30" s="4" t="s">
        <v>28</v>
      </c>
      <c r="D30" s="4" t="s">
        <v>29</v>
      </c>
    </row>
    <row r="31" spans="3:4" ht="12.75">
      <c r="C31" s="12" t="s">
        <v>32</v>
      </c>
      <c r="D31" s="4" t="s">
        <v>33</v>
      </c>
    </row>
    <row r="32" spans="3:4" ht="12.75">
      <c r="C32" s="4" t="s">
        <v>60</v>
      </c>
      <c r="D32" s="4" t="s">
        <v>61</v>
      </c>
    </row>
    <row r="33" spans="3:4" ht="12.75">
      <c r="C33" s="4" t="s">
        <v>5</v>
      </c>
      <c r="D33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7">
      <selection activeCell="D34" sqref="D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21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5540</v>
      </c>
      <c r="E10" s="5"/>
      <c r="F10" s="5"/>
    </row>
    <row r="11" spans="3:6" ht="12.75">
      <c r="C11" s="2" t="s">
        <v>7</v>
      </c>
      <c r="D11" s="15">
        <v>5314</v>
      </c>
      <c r="E11" s="5"/>
      <c r="F11" s="5"/>
    </row>
    <row r="12" spans="3:6" ht="12.75">
      <c r="C12" s="2" t="s">
        <v>8</v>
      </c>
      <c r="D12" s="3">
        <f>D11/D10</f>
        <v>0.9592057761732852</v>
      </c>
      <c r="E12" s="5"/>
      <c r="F12" s="5"/>
    </row>
    <row r="13" spans="3:6" ht="12.75">
      <c r="C13" s="16" t="s">
        <v>45</v>
      </c>
      <c r="D13" s="19">
        <v>182</v>
      </c>
      <c r="E13" s="5"/>
      <c r="F13" s="5"/>
    </row>
    <row r="14" spans="3:6" ht="12.75">
      <c r="C14" s="17" t="s">
        <v>47</v>
      </c>
      <c r="D14" s="20">
        <f>284-182</f>
        <v>102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1001</v>
      </c>
      <c r="E18" s="3">
        <f>D18/D23</f>
        <v>0.19900596421471173</v>
      </c>
      <c r="F18" s="2">
        <v>4</v>
      </c>
    </row>
    <row r="19" spans="3:6" ht="12.75">
      <c r="C19" s="2" t="s">
        <v>5</v>
      </c>
      <c r="D19" s="7">
        <v>1076</v>
      </c>
      <c r="E19" s="3">
        <f>D19/D23</f>
        <v>0.21391650099403578</v>
      </c>
      <c r="F19" s="2">
        <v>4</v>
      </c>
    </row>
    <row r="20" spans="3:6" ht="12.75">
      <c r="C20" s="2" t="s">
        <v>63</v>
      </c>
      <c r="D20" s="7">
        <v>144</v>
      </c>
      <c r="E20" s="3">
        <f>D20/D23</f>
        <v>0.028628230616302187</v>
      </c>
      <c r="F20" s="2">
        <v>0</v>
      </c>
    </row>
    <row r="21" spans="3:6" ht="12.75">
      <c r="C21" s="2" t="s">
        <v>60</v>
      </c>
      <c r="D21" s="7">
        <v>360</v>
      </c>
      <c r="E21" s="3">
        <f>D21/D23</f>
        <v>0.07157057654075547</v>
      </c>
      <c r="F21" s="2">
        <v>1</v>
      </c>
    </row>
    <row r="22" spans="3:6" ht="12.75">
      <c r="C22" s="2" t="s">
        <v>28</v>
      </c>
      <c r="D22" s="7">
        <v>2449</v>
      </c>
      <c r="E22" s="3">
        <f>D22/D23</f>
        <v>0.4868787276341948</v>
      </c>
      <c r="F22" s="2">
        <v>11</v>
      </c>
    </row>
    <row r="23" spans="3:6" ht="12.75">
      <c r="C23" s="6" t="s">
        <v>14</v>
      </c>
      <c r="D23" s="8">
        <f>SUM(D18:D22)</f>
        <v>5030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30</v>
      </c>
      <c r="D29" s="4" t="s">
        <v>31</v>
      </c>
    </row>
    <row r="30" spans="3:4" ht="12.75">
      <c r="C30" s="4" t="s">
        <v>5</v>
      </c>
      <c r="D30" s="4" t="s">
        <v>16</v>
      </c>
    </row>
    <row r="31" spans="3:4" ht="12.75">
      <c r="C31" s="12" t="s">
        <v>63</v>
      </c>
      <c r="D31" s="4" t="s">
        <v>72</v>
      </c>
    </row>
    <row r="32" spans="3:4" ht="12.75">
      <c r="C32" s="4" t="s">
        <v>60</v>
      </c>
      <c r="D32" s="4" t="s">
        <v>61</v>
      </c>
    </row>
    <row r="33" spans="3:4" ht="12.75">
      <c r="C33" s="4" t="s">
        <v>28</v>
      </c>
      <c r="D33" s="4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33" sqref="D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50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6165</v>
      </c>
      <c r="E10" s="5"/>
      <c r="F10" s="5"/>
    </row>
    <row r="11" spans="3:6" ht="12.75">
      <c r="C11" s="2" t="s">
        <v>7</v>
      </c>
      <c r="D11" s="15">
        <v>5939</v>
      </c>
      <c r="E11" s="5"/>
      <c r="F11" s="5"/>
    </row>
    <row r="12" spans="3:6" ht="12.75">
      <c r="C12" s="2" t="s">
        <v>8</v>
      </c>
      <c r="D12" s="3">
        <f>D11/D10</f>
        <v>0.9633414436334145</v>
      </c>
      <c r="E12" s="5"/>
      <c r="F12" s="5"/>
    </row>
    <row r="13" spans="3:6" ht="12.75">
      <c r="C13" s="16" t="s">
        <v>45</v>
      </c>
      <c r="D13" s="19">
        <v>196</v>
      </c>
      <c r="E13" s="5"/>
      <c r="F13" s="5"/>
    </row>
    <row r="14" spans="3:6" ht="12.75">
      <c r="C14" s="17" t="s">
        <v>47</v>
      </c>
      <c r="D14" s="20">
        <f>345-196</f>
        <v>149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60</v>
      </c>
      <c r="D18" s="7">
        <v>170</v>
      </c>
      <c r="E18" s="3">
        <f>D18/D23</f>
        <v>0.03038970325348588</v>
      </c>
      <c r="F18" s="2">
        <v>0</v>
      </c>
    </row>
    <row r="19" spans="3:6" ht="12.75">
      <c r="C19" s="2" t="s">
        <v>5</v>
      </c>
      <c r="D19" s="7">
        <v>1155</v>
      </c>
      <c r="E19" s="3">
        <f>D19/D23</f>
        <v>0.20647121916338934</v>
      </c>
      <c r="F19" s="2">
        <v>4</v>
      </c>
    </row>
    <row r="20" spans="3:6" ht="12.75">
      <c r="C20" s="2" t="s">
        <v>32</v>
      </c>
      <c r="D20" s="2">
        <v>165</v>
      </c>
      <c r="E20" s="3">
        <f>D20/D23</f>
        <v>0.029495888451912762</v>
      </c>
      <c r="F20" s="2">
        <v>0</v>
      </c>
    </row>
    <row r="21" spans="3:6" ht="12.75">
      <c r="C21" s="2" t="s">
        <v>30</v>
      </c>
      <c r="D21" s="2">
        <v>688</v>
      </c>
      <c r="E21" s="3">
        <f>D21/D23</f>
        <v>0.12298891669646049</v>
      </c>
      <c r="F21" s="2">
        <v>2</v>
      </c>
    </row>
    <row r="22" spans="3:6" ht="12.75">
      <c r="C22" s="2" t="s">
        <v>28</v>
      </c>
      <c r="D22" s="2">
        <v>3416</v>
      </c>
      <c r="E22" s="3">
        <f>D22/D23</f>
        <v>0.6106542724347516</v>
      </c>
      <c r="F22" s="2">
        <v>14</v>
      </c>
    </row>
    <row r="23" spans="3:6" ht="12.75">
      <c r="C23" s="6" t="s">
        <v>14</v>
      </c>
      <c r="D23" s="8">
        <f>SUM(D18:D22)</f>
        <v>5594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60</v>
      </c>
      <c r="D29" s="4" t="s">
        <v>61</v>
      </c>
    </row>
    <row r="30" spans="3:4" ht="12.75">
      <c r="C30" s="4" t="s">
        <v>5</v>
      </c>
      <c r="D30" s="4" t="s">
        <v>16</v>
      </c>
    </row>
    <row r="31" spans="3:4" ht="12.75">
      <c r="C31" s="4" t="s">
        <v>32</v>
      </c>
      <c r="D31" s="4" t="s">
        <v>33</v>
      </c>
    </row>
    <row r="32" spans="3:4" ht="12.75">
      <c r="C32" s="4" t="s">
        <v>30</v>
      </c>
      <c r="D32" s="4" t="s">
        <v>31</v>
      </c>
    </row>
    <row r="33" spans="3:4" ht="12.75">
      <c r="C33" s="4" t="s">
        <v>28</v>
      </c>
      <c r="D33" s="4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7">
      <selection activeCell="D36" sqref="D3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39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10235</v>
      </c>
      <c r="E10" s="5"/>
      <c r="F10" s="5"/>
    </row>
    <row r="11" spans="3:6" ht="12.75">
      <c r="C11" s="2" t="s">
        <v>7</v>
      </c>
      <c r="D11" s="15">
        <v>9878</v>
      </c>
      <c r="E11" s="5"/>
      <c r="F11" s="5"/>
    </row>
    <row r="12" spans="3:6" ht="12.75">
      <c r="C12" s="2" t="s">
        <v>8</v>
      </c>
      <c r="D12" s="3">
        <f>D11/D10</f>
        <v>0.9651196873473376</v>
      </c>
      <c r="E12" s="5"/>
      <c r="F12" s="5"/>
    </row>
    <row r="13" spans="3:6" ht="12.75">
      <c r="C13" s="16" t="s">
        <v>45</v>
      </c>
      <c r="D13" s="19">
        <v>280</v>
      </c>
      <c r="E13" s="5"/>
      <c r="F13" s="5"/>
    </row>
    <row r="14" spans="3:6" ht="12.75">
      <c r="C14" s="17" t="s">
        <v>47</v>
      </c>
      <c r="D14" s="20">
        <f>434-280</f>
        <v>154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834</v>
      </c>
      <c r="E18" s="3">
        <f>D18/D24</f>
        <v>0.08831003811944091</v>
      </c>
      <c r="F18" s="2">
        <v>2</v>
      </c>
    </row>
    <row r="19" spans="3:6" ht="12.75">
      <c r="C19" s="2" t="s">
        <v>32</v>
      </c>
      <c r="D19" s="7">
        <v>127</v>
      </c>
      <c r="E19" s="3">
        <f>D19/D24</f>
        <v>0.013447691656077933</v>
      </c>
      <c r="F19" s="2">
        <v>0</v>
      </c>
    </row>
    <row r="20" spans="3:6" ht="12.75">
      <c r="C20" s="2" t="s">
        <v>28</v>
      </c>
      <c r="D20" s="7">
        <v>3087</v>
      </c>
      <c r="E20" s="3">
        <f>D20/D24</f>
        <v>0.32687420584498095</v>
      </c>
      <c r="F20" s="2">
        <v>10</v>
      </c>
    </row>
    <row r="21" spans="3:6" ht="12.75">
      <c r="C21" s="2" t="s">
        <v>63</v>
      </c>
      <c r="D21" s="7">
        <v>113</v>
      </c>
      <c r="E21" s="3">
        <f>D21/D24</f>
        <v>0.011965268953833121</v>
      </c>
      <c r="F21" s="2">
        <v>0</v>
      </c>
    </row>
    <row r="22" spans="3:6" ht="12.75">
      <c r="C22" s="2" t="s">
        <v>60</v>
      </c>
      <c r="D22" s="7">
        <v>4510</v>
      </c>
      <c r="E22" s="3">
        <f>D22/D24</f>
        <v>0.47755188479457855</v>
      </c>
      <c r="F22" s="2">
        <v>16</v>
      </c>
    </row>
    <row r="23" spans="3:6" ht="12.75">
      <c r="C23" s="2" t="s">
        <v>30</v>
      </c>
      <c r="D23" s="7">
        <v>773</v>
      </c>
      <c r="E23" s="3">
        <f>D23/D24</f>
        <v>0.08185091063108853</v>
      </c>
      <c r="F23" s="2">
        <v>2</v>
      </c>
    </row>
    <row r="24" spans="3:6" ht="12.75">
      <c r="C24" s="6" t="s">
        <v>14</v>
      </c>
      <c r="D24" s="8">
        <f>SUM(D18:D23)</f>
        <v>9444</v>
      </c>
      <c r="E24" s="9"/>
      <c r="F24" s="6">
        <f>SUM(F18:F23)</f>
        <v>30</v>
      </c>
    </row>
    <row r="28" ht="12.75">
      <c r="C28" s="13" t="s">
        <v>15</v>
      </c>
    </row>
    <row r="30" spans="3:4" ht="12.75">
      <c r="C30" s="4" t="s">
        <v>5</v>
      </c>
      <c r="D30" s="4" t="s">
        <v>16</v>
      </c>
    </row>
    <row r="31" spans="3:4" ht="12.75">
      <c r="C31" s="4" t="s">
        <v>32</v>
      </c>
      <c r="D31" s="4" t="s">
        <v>33</v>
      </c>
    </row>
    <row r="32" spans="3:4" ht="12.75">
      <c r="C32" s="12" t="s">
        <v>28</v>
      </c>
      <c r="D32" s="4" t="s">
        <v>29</v>
      </c>
    </row>
    <row r="33" spans="3:4" ht="12.75">
      <c r="C33" s="4" t="s">
        <v>63</v>
      </c>
      <c r="D33" s="4" t="s">
        <v>72</v>
      </c>
    </row>
    <row r="34" spans="3:4" ht="12.75">
      <c r="C34" s="4" t="s">
        <v>60</v>
      </c>
      <c r="D34" s="4" t="s">
        <v>61</v>
      </c>
    </row>
    <row r="35" spans="3:4" ht="12.75">
      <c r="C35" s="4" t="s">
        <v>30</v>
      </c>
      <c r="D35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F36"/>
  <sheetViews>
    <sheetView workbookViewId="0" topLeftCell="A4">
      <selection activeCell="D37" sqref="D3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55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5675</v>
      </c>
      <c r="E10" s="5"/>
      <c r="F10" s="5"/>
    </row>
    <row r="11" spans="3:6" ht="12.75">
      <c r="C11" s="2" t="s">
        <v>7</v>
      </c>
      <c r="D11" s="15">
        <v>5404</v>
      </c>
      <c r="E11" s="5"/>
      <c r="F11" s="5"/>
    </row>
    <row r="12" spans="3:6" ht="12.75">
      <c r="C12" s="2" t="s">
        <v>8</v>
      </c>
      <c r="D12" s="3">
        <f>D11/D10</f>
        <v>0.9522466960352423</v>
      </c>
      <c r="E12" s="5"/>
      <c r="F12" s="5"/>
    </row>
    <row r="13" spans="3:6" ht="12.75">
      <c r="C13" s="16" t="s">
        <v>45</v>
      </c>
      <c r="D13" s="19">
        <v>118</v>
      </c>
      <c r="E13" s="5"/>
      <c r="F13" s="5"/>
    </row>
    <row r="14" spans="3:6" ht="12.75">
      <c r="C14" s="17" t="s">
        <v>47</v>
      </c>
      <c r="D14" s="20">
        <f>228-118</f>
        <v>110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65</v>
      </c>
      <c r="D18" s="7">
        <v>323</v>
      </c>
      <c r="E18" s="3">
        <f>D18/D25</f>
        <v>0.06240340030911901</v>
      </c>
      <c r="F18" s="2">
        <v>1</v>
      </c>
    </row>
    <row r="19" spans="3:6" ht="12.75">
      <c r="C19" s="2" t="s">
        <v>78</v>
      </c>
      <c r="D19" s="7">
        <v>341</v>
      </c>
      <c r="E19" s="3">
        <f>D19/D25</f>
        <v>0.06588098918083463</v>
      </c>
      <c r="F19" s="2">
        <v>1</v>
      </c>
    </row>
    <row r="20" spans="3:6" ht="12.75">
      <c r="C20" s="2" t="s">
        <v>63</v>
      </c>
      <c r="D20" s="2">
        <v>178</v>
      </c>
      <c r="E20" s="3">
        <f>D20/D25</f>
        <v>0.03438948995363215</v>
      </c>
      <c r="F20" s="2">
        <v>0</v>
      </c>
    </row>
    <row r="21" spans="3:6" ht="12.75">
      <c r="C21" s="2" t="s">
        <v>5</v>
      </c>
      <c r="D21" s="2">
        <v>925</v>
      </c>
      <c r="E21" s="3">
        <f>D21/D25</f>
        <v>0.17870942812982998</v>
      </c>
      <c r="F21" s="2">
        <v>4</v>
      </c>
    </row>
    <row r="22" spans="3:6" ht="12.75">
      <c r="C22" s="2" t="s">
        <v>28</v>
      </c>
      <c r="D22" s="2">
        <v>2575</v>
      </c>
      <c r="E22" s="3">
        <f>D22/D25</f>
        <v>0.49748840803709427</v>
      </c>
      <c r="F22" s="2">
        <v>11</v>
      </c>
    </row>
    <row r="23" spans="3:6" ht="12.75">
      <c r="C23" s="2" t="s">
        <v>30</v>
      </c>
      <c r="D23" s="2">
        <v>750</v>
      </c>
      <c r="E23" s="3">
        <f>D23/D25</f>
        <v>0.14489953632148378</v>
      </c>
      <c r="F23" s="2">
        <v>3</v>
      </c>
    </row>
    <row r="24" spans="3:6" ht="12.75">
      <c r="C24" s="2" t="s">
        <v>64</v>
      </c>
      <c r="D24" s="2">
        <v>84</v>
      </c>
      <c r="E24" s="3">
        <f>D24/D25</f>
        <v>0.01622874806800618</v>
      </c>
      <c r="F24" s="2">
        <v>0</v>
      </c>
    </row>
    <row r="25" spans="3:6" ht="12.75">
      <c r="C25" s="6" t="s">
        <v>14</v>
      </c>
      <c r="D25" s="8">
        <f>SUM(D18:D24)</f>
        <v>5176</v>
      </c>
      <c r="E25" s="9"/>
      <c r="F25" s="6">
        <f>SUM(F18:F24)</f>
        <v>20</v>
      </c>
    </row>
    <row r="29" ht="12.75">
      <c r="C29" s="13" t="s">
        <v>15</v>
      </c>
    </row>
    <row r="31" spans="3:4" ht="12.75">
      <c r="C31" s="4" t="s">
        <v>78</v>
      </c>
      <c r="D31" s="4" t="s">
        <v>79</v>
      </c>
    </row>
    <row r="32" spans="3:4" ht="12.75">
      <c r="C32" s="4" t="s">
        <v>63</v>
      </c>
      <c r="D32" s="4" t="s">
        <v>72</v>
      </c>
    </row>
    <row r="33" spans="3:4" ht="12.75">
      <c r="C33" s="4" t="s">
        <v>5</v>
      </c>
      <c r="D33" s="4" t="s">
        <v>16</v>
      </c>
    </row>
    <row r="34" spans="3:4" ht="12.75">
      <c r="C34" s="4" t="s">
        <v>28</v>
      </c>
      <c r="D34" s="4" t="s">
        <v>29</v>
      </c>
    </row>
    <row r="35" spans="3:4" ht="12.75">
      <c r="C35" s="4" t="s">
        <v>30</v>
      </c>
      <c r="D35" s="4" t="s">
        <v>31</v>
      </c>
    </row>
    <row r="36" spans="3:4" ht="12.75">
      <c r="C36" s="4" t="s">
        <v>64</v>
      </c>
      <c r="D36" s="4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34" sqref="D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56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7651</v>
      </c>
      <c r="E10" s="5"/>
      <c r="F10" s="5"/>
    </row>
    <row r="11" spans="3:6" ht="12.75">
      <c r="C11" s="2" t="s">
        <v>7</v>
      </c>
      <c r="D11" s="15">
        <v>7245</v>
      </c>
      <c r="E11" s="5"/>
      <c r="F11" s="5"/>
    </row>
    <row r="12" spans="3:6" ht="12.75">
      <c r="C12" s="2" t="s">
        <v>8</v>
      </c>
      <c r="D12" s="3">
        <f>D11/D10</f>
        <v>0.9469350411710887</v>
      </c>
      <c r="E12" s="5"/>
      <c r="F12" s="5"/>
    </row>
    <row r="13" spans="3:6" ht="12.75">
      <c r="C13" s="16" t="s">
        <v>45</v>
      </c>
      <c r="D13" s="19">
        <v>290</v>
      </c>
      <c r="E13" s="5"/>
      <c r="F13" s="5"/>
    </row>
    <row r="14" spans="3:6" ht="12.75">
      <c r="C14" s="17" t="s">
        <v>47</v>
      </c>
      <c r="D14" s="20">
        <f>473-290</f>
        <v>183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60</v>
      </c>
      <c r="D18" s="7">
        <v>102</v>
      </c>
      <c r="E18" s="3">
        <f>D18/D23</f>
        <v>0.015062020082693443</v>
      </c>
      <c r="F18" s="2">
        <v>0</v>
      </c>
    </row>
    <row r="19" spans="3:6" ht="12.75">
      <c r="C19" s="2" t="s">
        <v>28</v>
      </c>
      <c r="D19" s="7">
        <v>4149</v>
      </c>
      <c r="E19" s="3">
        <f>D19/D23</f>
        <v>0.6126698168930892</v>
      </c>
      <c r="F19" s="2">
        <v>13</v>
      </c>
    </row>
    <row r="20" spans="3:6" ht="12.75">
      <c r="C20" s="2" t="s">
        <v>5</v>
      </c>
      <c r="D20" s="2">
        <v>1248</v>
      </c>
      <c r="E20" s="3">
        <f>D20/D23</f>
        <v>0.18428824571766095</v>
      </c>
      <c r="F20" s="2">
        <v>4</v>
      </c>
    </row>
    <row r="21" spans="3:6" ht="12.75">
      <c r="C21" s="2" t="s">
        <v>30</v>
      </c>
      <c r="D21" s="2">
        <v>927</v>
      </c>
      <c r="E21" s="3">
        <f>D21/D23</f>
        <v>0.13688718251624335</v>
      </c>
      <c r="F21" s="2">
        <v>2</v>
      </c>
    </row>
    <row r="22" spans="3:6" ht="12.75">
      <c r="C22" s="2" t="s">
        <v>32</v>
      </c>
      <c r="D22" s="2">
        <v>346</v>
      </c>
      <c r="E22" s="3">
        <f>D22/D23</f>
        <v>0.05109273479031305</v>
      </c>
      <c r="F22" s="2">
        <v>1</v>
      </c>
    </row>
    <row r="23" spans="3:6" ht="12.75">
      <c r="C23" s="6" t="s">
        <v>14</v>
      </c>
      <c r="D23" s="8">
        <f>SUM(D18:D22)</f>
        <v>6772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60</v>
      </c>
      <c r="D29" s="4" t="s">
        <v>61</v>
      </c>
    </row>
    <row r="30" spans="3:4" ht="12.75">
      <c r="C30" s="4" t="s">
        <v>28</v>
      </c>
      <c r="D30" s="4" t="s">
        <v>29</v>
      </c>
    </row>
    <row r="31" spans="3:4" ht="12.75">
      <c r="C31" s="4" t="s">
        <v>5</v>
      </c>
      <c r="D31" s="4" t="s">
        <v>16</v>
      </c>
    </row>
    <row r="32" spans="3:4" ht="12.75">
      <c r="C32" s="4" t="s">
        <v>30</v>
      </c>
      <c r="D32" s="4" t="s">
        <v>31</v>
      </c>
    </row>
    <row r="33" spans="3:4" ht="12.75">
      <c r="C33" s="4" t="s">
        <v>32</v>
      </c>
      <c r="D33" s="4" t="s">
        <v>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0">
      <selection activeCell="C44" sqref="C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22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11823</v>
      </c>
      <c r="E10" s="5"/>
      <c r="F10" s="5"/>
    </row>
    <row r="11" spans="3:6" ht="12.75">
      <c r="C11" s="2" t="s">
        <v>7</v>
      </c>
      <c r="D11" s="15">
        <v>11133</v>
      </c>
      <c r="E11" s="5"/>
      <c r="F11" s="5"/>
    </row>
    <row r="12" spans="3:6" ht="12.75">
      <c r="C12" s="2" t="s">
        <v>8</v>
      </c>
      <c r="D12" s="3">
        <f>D11/D10</f>
        <v>0.9416391778736362</v>
      </c>
      <c r="E12" s="5"/>
      <c r="F12" s="5"/>
    </row>
    <row r="13" spans="3:6" ht="12.75">
      <c r="C13" s="16" t="s">
        <v>45</v>
      </c>
      <c r="D13" s="19">
        <v>345</v>
      </c>
      <c r="E13" s="5"/>
      <c r="F13" s="5"/>
    </row>
    <row r="14" spans="3:6" ht="12.75">
      <c r="C14" s="17" t="s">
        <v>47</v>
      </c>
      <c r="D14" s="20">
        <f>669-345</f>
        <v>324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1960</v>
      </c>
      <c r="E18" s="3">
        <f>D18/D25</f>
        <v>0.18730886850152906</v>
      </c>
      <c r="F18" s="2">
        <v>6</v>
      </c>
    </row>
    <row r="19" spans="3:6" ht="12.75">
      <c r="C19" s="2" t="s">
        <v>60</v>
      </c>
      <c r="D19" s="7">
        <v>160</v>
      </c>
      <c r="E19" s="3">
        <f>D19/D25</f>
        <v>0.01529051987767584</v>
      </c>
      <c r="F19" s="2">
        <v>0</v>
      </c>
    </row>
    <row r="20" spans="3:6" ht="12.75">
      <c r="C20" s="2" t="s">
        <v>28</v>
      </c>
      <c r="D20" s="7">
        <v>5712</v>
      </c>
      <c r="E20" s="3">
        <f>D20/D25</f>
        <v>0.5458715596330275</v>
      </c>
      <c r="F20" s="2">
        <v>18</v>
      </c>
    </row>
    <row r="21" spans="3:6" ht="12.75">
      <c r="C21" s="2" t="s">
        <v>35</v>
      </c>
      <c r="D21" s="7">
        <v>202</v>
      </c>
      <c r="E21" s="3">
        <f>D21/D25</f>
        <v>0.01930428134556575</v>
      </c>
      <c r="F21" s="2">
        <v>0</v>
      </c>
    </row>
    <row r="22" spans="3:6" ht="12.75">
      <c r="C22" s="2" t="s">
        <v>32</v>
      </c>
      <c r="D22" s="7">
        <v>525</v>
      </c>
      <c r="E22" s="3">
        <f>D22/D25</f>
        <v>0.05017201834862385</v>
      </c>
      <c r="F22" s="2">
        <v>1</v>
      </c>
    </row>
    <row r="23" spans="3:6" ht="12.75">
      <c r="C23" s="2" t="s">
        <v>63</v>
      </c>
      <c r="D23" s="7">
        <v>331</v>
      </c>
      <c r="E23" s="3">
        <f>D23/D25</f>
        <v>0.0316322629969419</v>
      </c>
      <c r="F23" s="2">
        <v>1</v>
      </c>
    </row>
    <row r="24" spans="3:6" ht="12.75">
      <c r="C24" s="2" t="s">
        <v>30</v>
      </c>
      <c r="D24" s="7">
        <v>1574</v>
      </c>
      <c r="E24" s="3">
        <f>D24/D25</f>
        <v>0.1504204892966361</v>
      </c>
      <c r="F24" s="2">
        <v>4</v>
      </c>
    </row>
    <row r="25" spans="3:6" ht="12.75">
      <c r="C25" s="6" t="s">
        <v>14</v>
      </c>
      <c r="D25" s="8">
        <f>SUM(D18:D24)</f>
        <v>10464</v>
      </c>
      <c r="E25" s="9"/>
      <c r="F25" s="6">
        <f>SUM(F18:F24)</f>
        <v>30</v>
      </c>
    </row>
    <row r="29" ht="12.75">
      <c r="C29" s="13" t="s">
        <v>15</v>
      </c>
    </row>
    <row r="31" spans="3:4" ht="12.75">
      <c r="C31" s="4" t="s">
        <v>5</v>
      </c>
      <c r="D31" s="4" t="s">
        <v>16</v>
      </c>
    </row>
    <row r="32" spans="3:4" ht="12.75">
      <c r="C32" s="4" t="s">
        <v>60</v>
      </c>
      <c r="D32" s="4" t="s">
        <v>61</v>
      </c>
    </row>
    <row r="33" spans="3:4" ht="12.75">
      <c r="C33" s="12" t="s">
        <v>28</v>
      </c>
      <c r="D33" s="4" t="s">
        <v>80</v>
      </c>
    </row>
    <row r="34" spans="3:4" ht="12.75">
      <c r="C34" s="4" t="s">
        <v>35</v>
      </c>
      <c r="D34" s="4" t="s">
        <v>34</v>
      </c>
    </row>
    <row r="35" spans="3:4" ht="12.75">
      <c r="C35" s="4" t="s">
        <v>32</v>
      </c>
      <c r="D35" s="4" t="s">
        <v>33</v>
      </c>
    </row>
    <row r="36" spans="3:4" ht="12.75">
      <c r="C36" s="4" t="s">
        <v>63</v>
      </c>
      <c r="D36" s="4" t="s">
        <v>72</v>
      </c>
    </row>
    <row r="37" spans="3:4" ht="12.75">
      <c r="C37" s="4" t="s">
        <v>30</v>
      </c>
      <c r="D37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D32" sqref="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57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5377</v>
      </c>
      <c r="E10" s="5"/>
      <c r="F10" s="5"/>
    </row>
    <row r="11" spans="3:6" ht="12.75">
      <c r="C11" s="2" t="s">
        <v>7</v>
      </c>
      <c r="D11" s="15">
        <v>5144</v>
      </c>
      <c r="E11" s="5"/>
      <c r="F11" s="5"/>
    </row>
    <row r="12" spans="3:6" ht="12.75">
      <c r="C12" s="2" t="s">
        <v>8</v>
      </c>
      <c r="D12" s="3">
        <f>D11/D10</f>
        <v>0.956667286591036</v>
      </c>
      <c r="E12" s="5"/>
      <c r="F12" s="5"/>
    </row>
    <row r="13" spans="3:6" ht="12.75">
      <c r="C13" s="16" t="s">
        <v>45</v>
      </c>
      <c r="D13" s="19">
        <v>287</v>
      </c>
      <c r="E13" s="5"/>
      <c r="F13" s="5"/>
    </row>
    <row r="14" spans="3:6" ht="12.75">
      <c r="C14" s="17" t="s">
        <v>47</v>
      </c>
      <c r="D14" s="20">
        <f>414-287</f>
        <v>127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63</v>
      </c>
      <c r="D18" s="7">
        <v>286</v>
      </c>
      <c r="E18" s="3">
        <f>D18/D22</f>
        <v>0.06046511627906977</v>
      </c>
      <c r="F18" s="2">
        <v>1</v>
      </c>
    </row>
    <row r="19" spans="3:6" ht="12.75">
      <c r="C19" s="2" t="s">
        <v>81</v>
      </c>
      <c r="D19" s="7">
        <v>2066</v>
      </c>
      <c r="E19" s="3">
        <f>D19/D22</f>
        <v>0.43678646934460885</v>
      </c>
      <c r="F19" s="2">
        <v>9</v>
      </c>
    </row>
    <row r="20" spans="3:6" ht="12.75">
      <c r="C20" s="2" t="s">
        <v>82</v>
      </c>
      <c r="D20" s="2">
        <v>1718</v>
      </c>
      <c r="E20" s="3">
        <f>D20/D22</f>
        <v>0.36321353065539114</v>
      </c>
      <c r="F20" s="2">
        <v>7</v>
      </c>
    </row>
    <row r="21" spans="3:6" ht="12.75">
      <c r="C21" s="2" t="s">
        <v>30</v>
      </c>
      <c r="D21" s="2">
        <v>660</v>
      </c>
      <c r="E21" s="3">
        <f>D21/D22</f>
        <v>0.13953488372093023</v>
      </c>
      <c r="F21" s="2">
        <v>3</v>
      </c>
    </row>
    <row r="22" spans="3:6" ht="12.75">
      <c r="C22" s="6" t="s">
        <v>14</v>
      </c>
      <c r="D22" s="8">
        <f>SUM(D18:D21)</f>
        <v>4730</v>
      </c>
      <c r="E22" s="9"/>
      <c r="F22" s="6">
        <f>SUM(F18:F21)</f>
        <v>20</v>
      </c>
    </row>
    <row r="26" ht="12.75">
      <c r="C26" s="13" t="s">
        <v>15</v>
      </c>
    </row>
    <row r="28" spans="3:4" ht="12.75">
      <c r="C28" s="4" t="s">
        <v>63</v>
      </c>
      <c r="D28" s="4" t="s">
        <v>72</v>
      </c>
    </row>
    <row r="29" spans="3:4" ht="12.75">
      <c r="C29" s="4" t="s">
        <v>81</v>
      </c>
      <c r="D29" s="4" t="s">
        <v>83</v>
      </c>
    </row>
    <row r="30" spans="3:4" ht="12.75">
      <c r="C30" s="4" t="s">
        <v>82</v>
      </c>
      <c r="D30" s="4" t="s">
        <v>84</v>
      </c>
    </row>
    <row r="31" spans="3:4" ht="12.75">
      <c r="C31" s="4" t="s">
        <v>30</v>
      </c>
      <c r="D31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7">
      <selection activeCell="D32" sqref="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23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4098</v>
      </c>
      <c r="E10" s="5"/>
      <c r="F10" s="5"/>
    </row>
    <row r="11" spans="3:6" ht="12.75">
      <c r="C11" s="2" t="s">
        <v>7</v>
      </c>
      <c r="D11" s="15">
        <v>3736</v>
      </c>
      <c r="E11" s="5"/>
      <c r="F11" s="5"/>
    </row>
    <row r="12" spans="3:6" ht="12.75">
      <c r="C12" s="2" t="s">
        <v>8</v>
      </c>
      <c r="D12" s="3">
        <f>D11/D10</f>
        <v>0.9116642264519278</v>
      </c>
      <c r="E12" s="5"/>
      <c r="F12" s="5"/>
    </row>
    <row r="13" spans="3:6" ht="12.75">
      <c r="C13" s="16" t="s">
        <v>45</v>
      </c>
      <c r="D13" s="19">
        <v>157</v>
      </c>
      <c r="E13" s="5"/>
      <c r="F13" s="5"/>
    </row>
    <row r="14" spans="3:6" ht="12.75">
      <c r="C14" s="17" t="s">
        <v>47</v>
      </c>
      <c r="D14" s="20">
        <f>287-157</f>
        <v>130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1132</v>
      </c>
      <c r="E18" s="3">
        <f>D18/D22</f>
        <v>0.32821107567410845</v>
      </c>
      <c r="F18" s="2">
        <v>7</v>
      </c>
    </row>
    <row r="19" spans="3:6" ht="12.75">
      <c r="C19" s="2" t="s">
        <v>28</v>
      </c>
      <c r="D19" s="7">
        <v>1424</v>
      </c>
      <c r="E19" s="3">
        <f>D19/D22</f>
        <v>0.4128732966077124</v>
      </c>
      <c r="F19" s="2">
        <v>9</v>
      </c>
    </row>
    <row r="20" spans="3:6" ht="12.75">
      <c r="C20" s="2" t="s">
        <v>30</v>
      </c>
      <c r="D20" s="7">
        <v>738</v>
      </c>
      <c r="E20" s="3">
        <f>D20/D22</f>
        <v>0.2139750652363004</v>
      </c>
      <c r="F20" s="2">
        <v>4</v>
      </c>
    </row>
    <row r="21" spans="3:6" ht="12.75">
      <c r="C21" s="2" t="s">
        <v>60</v>
      </c>
      <c r="D21" s="7">
        <v>155</v>
      </c>
      <c r="E21" s="3">
        <f>D21/D22</f>
        <v>0.044940562481878804</v>
      </c>
      <c r="F21" s="2">
        <v>0</v>
      </c>
    </row>
    <row r="22" spans="3:6" ht="12.75">
      <c r="C22" s="6" t="s">
        <v>14</v>
      </c>
      <c r="D22" s="8">
        <f>SUM(D18:D21)</f>
        <v>3449</v>
      </c>
      <c r="E22" s="9"/>
      <c r="F22" s="6">
        <f>SUM(F18:F21)</f>
        <v>20</v>
      </c>
    </row>
    <row r="26" ht="12.75">
      <c r="C26" s="13" t="s">
        <v>15</v>
      </c>
    </row>
    <row r="28" spans="3:4" ht="12.75">
      <c r="C28" s="4" t="s">
        <v>5</v>
      </c>
      <c r="D28" s="4" t="s">
        <v>16</v>
      </c>
    </row>
    <row r="29" spans="3:4" ht="12.75">
      <c r="C29" s="4" t="s">
        <v>28</v>
      </c>
      <c r="D29" s="4" t="s">
        <v>29</v>
      </c>
    </row>
    <row r="30" spans="3:4" ht="12.75">
      <c r="C30" s="12" t="s">
        <v>30</v>
      </c>
      <c r="D30" s="4" t="s">
        <v>31</v>
      </c>
    </row>
    <row r="31" spans="3:4" ht="12.75">
      <c r="C31" s="4" t="s">
        <v>60</v>
      </c>
      <c r="D31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D32" sqref="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58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4504</v>
      </c>
      <c r="E10" s="5"/>
      <c r="F10" s="5"/>
    </row>
    <row r="11" spans="3:6" ht="12.75">
      <c r="C11" s="2" t="s">
        <v>7</v>
      </c>
      <c r="D11" s="15">
        <v>4293</v>
      </c>
      <c r="E11" s="5"/>
      <c r="F11" s="5"/>
    </row>
    <row r="12" spans="3:6" ht="12.75">
      <c r="C12" s="2" t="s">
        <v>8</v>
      </c>
      <c r="D12" s="3">
        <f>D11/D10</f>
        <v>0.9531527531083481</v>
      </c>
      <c r="E12" s="5"/>
      <c r="F12" s="5"/>
    </row>
    <row r="13" spans="3:6" ht="12.75">
      <c r="C13" s="16" t="s">
        <v>45</v>
      </c>
      <c r="D13" s="19">
        <v>190</v>
      </c>
      <c r="E13" s="5"/>
      <c r="F13" s="5"/>
    </row>
    <row r="14" spans="3:6" ht="12.75">
      <c r="C14" s="17" t="s">
        <v>47</v>
      </c>
      <c r="D14" s="20">
        <f>293-190</f>
        <v>103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990</v>
      </c>
      <c r="E18" s="3">
        <f>D18/D22</f>
        <v>0.2475</v>
      </c>
      <c r="F18" s="2">
        <v>5</v>
      </c>
    </row>
    <row r="19" spans="3:6" ht="12.75">
      <c r="C19" s="2" t="s">
        <v>28</v>
      </c>
      <c r="D19" s="7">
        <v>2352</v>
      </c>
      <c r="E19" s="3">
        <f>D19/D22</f>
        <v>0.588</v>
      </c>
      <c r="F19" s="2">
        <v>13</v>
      </c>
    </row>
    <row r="20" spans="3:6" ht="12.75">
      <c r="C20" s="2" t="s">
        <v>60</v>
      </c>
      <c r="D20" s="2">
        <v>134</v>
      </c>
      <c r="E20" s="3">
        <f>D20/D22</f>
        <v>0.0335</v>
      </c>
      <c r="F20" s="2">
        <v>0</v>
      </c>
    </row>
    <row r="21" spans="3:6" ht="12.75">
      <c r="C21" s="2" t="s">
        <v>30</v>
      </c>
      <c r="D21" s="2">
        <v>524</v>
      </c>
      <c r="E21" s="3">
        <f>D21/D22</f>
        <v>0.131</v>
      </c>
      <c r="F21" s="2">
        <v>2</v>
      </c>
    </row>
    <row r="22" spans="3:6" ht="12.75">
      <c r="C22" s="6" t="s">
        <v>14</v>
      </c>
      <c r="D22" s="8">
        <f>SUM(D18:D21)</f>
        <v>4000</v>
      </c>
      <c r="E22" s="9"/>
      <c r="F22" s="6">
        <f>SUM(F18:F21)</f>
        <v>20</v>
      </c>
    </row>
    <row r="26" ht="12.75">
      <c r="C26" s="13" t="s">
        <v>15</v>
      </c>
    </row>
    <row r="28" spans="3:4" ht="12.75">
      <c r="C28" s="4" t="s">
        <v>5</v>
      </c>
      <c r="D28" s="4" t="s">
        <v>16</v>
      </c>
    </row>
    <row r="29" spans="3:4" ht="12.75">
      <c r="C29" s="4" t="s">
        <v>28</v>
      </c>
      <c r="D29" s="4" t="s">
        <v>29</v>
      </c>
    </row>
    <row r="30" spans="3:4" ht="12.75">
      <c r="C30" s="4" t="s">
        <v>60</v>
      </c>
      <c r="D30" s="4" t="s">
        <v>61</v>
      </c>
    </row>
    <row r="31" spans="3:4" ht="12.75">
      <c r="C31" s="4" t="s">
        <v>30</v>
      </c>
      <c r="D31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F38"/>
  <sheetViews>
    <sheetView workbookViewId="0" topLeftCell="A7">
      <selection activeCell="H34" sqref="H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40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18865</v>
      </c>
      <c r="E10" s="5"/>
      <c r="F10" s="5"/>
    </row>
    <row r="11" spans="3:6" ht="12.75">
      <c r="C11" s="2" t="s">
        <v>7</v>
      </c>
      <c r="D11" s="15">
        <v>17850</v>
      </c>
      <c r="E11" s="5"/>
      <c r="F11" s="5"/>
    </row>
    <row r="12" spans="3:6" ht="12.75">
      <c r="C12" s="2" t="s">
        <v>8</v>
      </c>
      <c r="D12" s="3">
        <f>D11/D10</f>
        <v>0.9461966604823747</v>
      </c>
      <c r="E12" s="5"/>
      <c r="F12" s="5"/>
    </row>
    <row r="13" spans="3:6" ht="12.75">
      <c r="C13" s="16" t="s">
        <v>45</v>
      </c>
      <c r="D13" s="19">
        <v>562</v>
      </c>
      <c r="E13" s="5"/>
      <c r="F13" s="5"/>
    </row>
    <row r="14" spans="3:6" ht="12.75">
      <c r="C14" s="17" t="s">
        <v>47</v>
      </c>
      <c r="D14" s="20">
        <f>901-562</f>
        <v>339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60</v>
      </c>
      <c r="D18" s="7">
        <v>319</v>
      </c>
      <c r="E18" s="3">
        <f>D18/D26</f>
        <v>0.018821169390524514</v>
      </c>
      <c r="F18" s="2">
        <v>0</v>
      </c>
    </row>
    <row r="19" spans="3:6" ht="12.75">
      <c r="C19" s="2" t="s">
        <v>30</v>
      </c>
      <c r="D19" s="7">
        <v>2524</v>
      </c>
      <c r="E19" s="3">
        <f>D19/D26</f>
        <v>0.1489173402560623</v>
      </c>
      <c r="F19" s="2">
        <v>5</v>
      </c>
    </row>
    <row r="20" spans="3:6" ht="12.75">
      <c r="C20" s="2" t="s">
        <v>32</v>
      </c>
      <c r="D20" s="7">
        <v>423</v>
      </c>
      <c r="E20" s="3">
        <f>D20/D26</f>
        <v>0.024957224615021534</v>
      </c>
      <c r="F20" s="2">
        <v>0</v>
      </c>
    </row>
    <row r="21" spans="3:6" ht="12.75">
      <c r="C21" s="2" t="s">
        <v>5</v>
      </c>
      <c r="D21" s="7">
        <v>4196</v>
      </c>
      <c r="E21" s="3">
        <f>D21/D26</f>
        <v>0.24756622809605286</v>
      </c>
      <c r="F21" s="2">
        <v>8</v>
      </c>
    </row>
    <row r="22" spans="3:6" ht="12.75">
      <c r="C22" s="2" t="s">
        <v>63</v>
      </c>
      <c r="D22" s="7">
        <v>470</v>
      </c>
      <c r="E22" s="3">
        <f>D22/D26</f>
        <v>0.02773024957224615</v>
      </c>
      <c r="F22" s="2">
        <v>0</v>
      </c>
    </row>
    <row r="23" spans="3:6" ht="12.75">
      <c r="C23" s="2" t="s">
        <v>28</v>
      </c>
      <c r="D23" s="7">
        <v>7931</v>
      </c>
      <c r="E23" s="3">
        <f>D23/D26</f>
        <v>0.4679332113989026</v>
      </c>
      <c r="F23" s="2">
        <v>16</v>
      </c>
    </row>
    <row r="24" spans="3:6" ht="12.75">
      <c r="C24" s="2" t="s">
        <v>65</v>
      </c>
      <c r="D24" s="7">
        <v>919</v>
      </c>
      <c r="E24" s="3">
        <f>D24/D26</f>
        <v>0.054221487993391944</v>
      </c>
      <c r="F24" s="2">
        <v>1</v>
      </c>
    </row>
    <row r="25" spans="3:6" ht="12.75">
      <c r="C25" s="2" t="s">
        <v>35</v>
      </c>
      <c r="D25" s="7">
        <v>167</v>
      </c>
      <c r="E25" s="3">
        <f>D25/D26</f>
        <v>0.0098530886777981</v>
      </c>
      <c r="F25" s="2">
        <v>0</v>
      </c>
    </row>
    <row r="26" spans="3:6" ht="12.75">
      <c r="C26" s="6" t="s">
        <v>14</v>
      </c>
      <c r="D26" s="8">
        <f>SUM(D18:D25)</f>
        <v>16949</v>
      </c>
      <c r="E26" s="9"/>
      <c r="F26" s="6">
        <f>SUM(F18:F25)</f>
        <v>30</v>
      </c>
    </row>
    <row r="30" ht="12.75">
      <c r="C30" s="13" t="s">
        <v>15</v>
      </c>
    </row>
    <row r="32" spans="3:4" ht="12.75">
      <c r="C32" s="4" t="s">
        <v>60</v>
      </c>
      <c r="D32" s="4" t="s">
        <v>61</v>
      </c>
    </row>
    <row r="33" spans="3:4" ht="12.75">
      <c r="C33" s="4" t="s">
        <v>30</v>
      </c>
      <c r="D33" s="4" t="s">
        <v>31</v>
      </c>
    </row>
    <row r="34" spans="3:4" ht="12.75">
      <c r="C34" s="12" t="s">
        <v>32</v>
      </c>
      <c r="D34" s="4" t="s">
        <v>33</v>
      </c>
    </row>
    <row r="35" spans="3:4" ht="12.75">
      <c r="C35" s="4" t="s">
        <v>5</v>
      </c>
      <c r="D35" s="4" t="s">
        <v>16</v>
      </c>
    </row>
    <row r="36" spans="3:4" ht="12.75">
      <c r="C36" s="4" t="s">
        <v>63</v>
      </c>
      <c r="D36" s="4" t="s">
        <v>72</v>
      </c>
    </row>
    <row r="37" spans="3:4" ht="12.75">
      <c r="C37" s="4" t="s">
        <v>28</v>
      </c>
      <c r="D37" s="4" t="s">
        <v>29</v>
      </c>
    </row>
    <row r="38" spans="3:4" ht="12.75">
      <c r="C38" s="4" t="s">
        <v>35</v>
      </c>
      <c r="D38" s="4" t="s">
        <v>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F38"/>
  <sheetViews>
    <sheetView workbookViewId="0" topLeftCell="A10">
      <selection activeCell="D39" sqref="D3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24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25690</v>
      </c>
      <c r="E10" s="5"/>
      <c r="F10" s="5"/>
    </row>
    <row r="11" spans="3:6" ht="12.75">
      <c r="C11" s="2" t="s">
        <v>7</v>
      </c>
      <c r="D11" s="15">
        <v>24120</v>
      </c>
      <c r="E11" s="5"/>
      <c r="F11" s="5"/>
    </row>
    <row r="12" spans="3:6" ht="12.75">
      <c r="C12" s="2" t="s">
        <v>8</v>
      </c>
      <c r="D12" s="3">
        <f>D11/D10</f>
        <v>0.9388867263526665</v>
      </c>
      <c r="E12" s="5"/>
      <c r="F12" s="5"/>
    </row>
    <row r="13" spans="3:6" ht="12.75">
      <c r="C13" s="16" t="s">
        <v>45</v>
      </c>
      <c r="D13" s="19">
        <v>596</v>
      </c>
      <c r="E13" s="5"/>
      <c r="F13" s="5"/>
    </row>
    <row r="14" spans="3:6" ht="12.75">
      <c r="C14" s="17" t="s">
        <v>47</v>
      </c>
      <c r="D14" s="20">
        <f>1221-596</f>
        <v>625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4111</v>
      </c>
      <c r="E18" s="3">
        <f>D18/D26</f>
        <v>0.1795274902834185</v>
      </c>
      <c r="F18" s="2">
        <v>5</v>
      </c>
    </row>
    <row r="19" spans="3:6" ht="12.75">
      <c r="C19" s="2" t="s">
        <v>85</v>
      </c>
      <c r="D19" s="7">
        <v>425</v>
      </c>
      <c r="E19" s="3">
        <f>D19/D26</f>
        <v>0.01855976243504083</v>
      </c>
      <c r="F19" s="2">
        <v>0</v>
      </c>
    </row>
    <row r="20" spans="3:6" ht="12.75">
      <c r="C20" s="2" t="s">
        <v>28</v>
      </c>
      <c r="D20" s="7">
        <v>10693</v>
      </c>
      <c r="E20" s="3">
        <f>D20/D26</f>
        <v>0.4669636228656273</v>
      </c>
      <c r="F20" s="2">
        <v>15</v>
      </c>
    </row>
    <row r="21" spans="3:6" ht="12.75">
      <c r="C21" s="2" t="s">
        <v>65</v>
      </c>
      <c r="D21" s="7">
        <v>1538</v>
      </c>
      <c r="E21" s="3">
        <f>D21/D26</f>
        <v>0.06716450500021835</v>
      </c>
      <c r="F21" s="2">
        <v>2</v>
      </c>
    </row>
    <row r="22" spans="3:6" ht="12.75">
      <c r="C22" s="2" t="s">
        <v>63</v>
      </c>
      <c r="D22" s="7">
        <v>824</v>
      </c>
      <c r="E22" s="3">
        <f>D22/D26</f>
        <v>0.035984104109349754</v>
      </c>
      <c r="F22" s="2">
        <v>1</v>
      </c>
    </row>
    <row r="23" spans="3:6" ht="12.75">
      <c r="C23" s="2" t="s">
        <v>30</v>
      </c>
      <c r="D23" s="7">
        <v>3666</v>
      </c>
      <c r="E23" s="3">
        <f>D23/D26</f>
        <v>0.16009432726319928</v>
      </c>
      <c r="F23" s="2">
        <v>5</v>
      </c>
    </row>
    <row r="24" spans="3:6" ht="12.75">
      <c r="C24" s="2" t="s">
        <v>32</v>
      </c>
      <c r="D24" s="7">
        <v>1402</v>
      </c>
      <c r="E24" s="3">
        <f>D24/D26</f>
        <v>0.06122538102100528</v>
      </c>
      <c r="F24" s="2">
        <v>2</v>
      </c>
    </row>
    <row r="25" spans="3:6" ht="12.75">
      <c r="C25" s="2" t="s">
        <v>60</v>
      </c>
      <c r="D25" s="7">
        <v>240</v>
      </c>
      <c r="E25" s="3">
        <f>D25/D26</f>
        <v>0.010480807022140704</v>
      </c>
      <c r="F25" s="2">
        <v>0</v>
      </c>
    </row>
    <row r="26" spans="3:6" ht="12.75">
      <c r="C26" s="6" t="s">
        <v>14</v>
      </c>
      <c r="D26" s="8">
        <f>SUM(D18:D25)</f>
        <v>22899</v>
      </c>
      <c r="E26" s="9"/>
      <c r="F26" s="6" t="s">
        <v>86</v>
      </c>
    </row>
    <row r="30" ht="12.75">
      <c r="C30" s="13" t="s">
        <v>15</v>
      </c>
    </row>
    <row r="32" spans="3:4" ht="12.75">
      <c r="C32" s="4" t="s">
        <v>5</v>
      </c>
      <c r="D32" s="4" t="s">
        <v>16</v>
      </c>
    </row>
    <row r="33" spans="3:4" ht="12.75">
      <c r="C33" s="4" t="s">
        <v>85</v>
      </c>
      <c r="D33" s="4" t="s">
        <v>87</v>
      </c>
    </row>
    <row r="34" spans="3:4" ht="12.75">
      <c r="C34" s="12" t="s">
        <v>28</v>
      </c>
      <c r="D34" s="4" t="s">
        <v>29</v>
      </c>
    </row>
    <row r="35" spans="3:4" ht="12.75">
      <c r="C35" s="4" t="s">
        <v>63</v>
      </c>
      <c r="D35" s="4" t="s">
        <v>72</v>
      </c>
    </row>
    <row r="36" spans="3:4" ht="12.75">
      <c r="C36" s="4" t="s">
        <v>30</v>
      </c>
      <c r="D36" s="4" t="s">
        <v>31</v>
      </c>
    </row>
    <row r="37" spans="3:4" ht="12.75">
      <c r="C37" s="4" t="s">
        <v>32</v>
      </c>
      <c r="D37" s="4" t="s">
        <v>33</v>
      </c>
    </row>
    <row r="38" spans="3:4" ht="12.75">
      <c r="C38" s="4" t="s">
        <v>60</v>
      </c>
      <c r="D38" s="4" t="s">
        <v>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34" sqref="D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25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7416</v>
      </c>
      <c r="E10" s="5"/>
      <c r="F10" s="5"/>
    </row>
    <row r="11" spans="3:6" ht="12.75">
      <c r="C11" s="2" t="s">
        <v>7</v>
      </c>
      <c r="D11" s="15">
        <v>7063</v>
      </c>
      <c r="E11" s="5"/>
      <c r="F11" s="5"/>
    </row>
    <row r="12" spans="3:6" ht="12.75">
      <c r="C12" s="2" t="s">
        <v>8</v>
      </c>
      <c r="D12" s="3">
        <f>D11/D10</f>
        <v>0.9524002157497303</v>
      </c>
      <c r="E12" s="5"/>
      <c r="F12" s="5"/>
    </row>
    <row r="13" spans="3:6" ht="12.75">
      <c r="C13" s="16" t="s">
        <v>45</v>
      </c>
      <c r="D13" s="19">
        <v>259</v>
      </c>
      <c r="E13" s="5"/>
      <c r="F13" s="5"/>
    </row>
    <row r="14" spans="3:6" ht="12.75">
      <c r="C14" s="17" t="s">
        <v>47</v>
      </c>
      <c r="D14" s="20">
        <f>397-259</f>
        <v>138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28</v>
      </c>
      <c r="D18" s="7">
        <v>3553</v>
      </c>
      <c r="E18" s="3">
        <f>D18/D23</f>
        <v>0.533003300330033</v>
      </c>
      <c r="F18" s="2">
        <v>12</v>
      </c>
    </row>
    <row r="19" spans="3:6" ht="12.75">
      <c r="C19" s="2" t="s">
        <v>63</v>
      </c>
      <c r="D19" s="7">
        <v>175</v>
      </c>
      <c r="E19" s="3">
        <f>D19/D23</f>
        <v>0.026252625262526252</v>
      </c>
      <c r="F19" s="2">
        <v>0</v>
      </c>
    </row>
    <row r="20" spans="3:6" ht="12.75">
      <c r="C20" s="2" t="s">
        <v>30</v>
      </c>
      <c r="D20" s="7">
        <v>768</v>
      </c>
      <c r="E20" s="3">
        <f>D20/D23</f>
        <v>0.1152115211521152</v>
      </c>
      <c r="F20" s="2">
        <v>2</v>
      </c>
    </row>
    <row r="21" spans="3:6" ht="12.75">
      <c r="C21" s="2" t="s">
        <v>60</v>
      </c>
      <c r="D21" s="7">
        <v>478</v>
      </c>
      <c r="E21" s="3">
        <f>D21/D23</f>
        <v>0.07170717071707171</v>
      </c>
      <c r="F21" s="2">
        <v>1</v>
      </c>
    </row>
    <row r="22" spans="3:6" ht="12.75">
      <c r="C22" s="2" t="s">
        <v>5</v>
      </c>
      <c r="D22" s="7">
        <v>1692</v>
      </c>
      <c r="E22" s="3">
        <f>D22/D23</f>
        <v>0.2538253825382538</v>
      </c>
      <c r="F22" s="2">
        <v>5</v>
      </c>
    </row>
    <row r="23" spans="3:6" ht="12.75">
      <c r="C23" s="6" t="s">
        <v>14</v>
      </c>
      <c r="D23" s="8">
        <f>SUM(D18:D22)</f>
        <v>6666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28</v>
      </c>
      <c r="D29" s="4" t="s">
        <v>29</v>
      </c>
    </row>
    <row r="30" spans="3:4" ht="12.75">
      <c r="C30" s="4" t="s">
        <v>63</v>
      </c>
      <c r="D30" s="4" t="s">
        <v>72</v>
      </c>
    </row>
    <row r="31" spans="3:4" ht="12.75">
      <c r="C31" s="12" t="s">
        <v>30</v>
      </c>
      <c r="D31" s="4" t="s">
        <v>31</v>
      </c>
    </row>
    <row r="32" spans="3:4" ht="12.75">
      <c r="C32" s="4" t="s">
        <v>88</v>
      </c>
      <c r="D32" s="4" t="s">
        <v>61</v>
      </c>
    </row>
    <row r="33" spans="3:4" ht="12.75">
      <c r="C33" s="4" t="s">
        <v>5</v>
      </c>
      <c r="D33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4">
      <selection activeCell="D31" sqref="D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17</v>
      </c>
    </row>
    <row r="6" spans="3:4" ht="12.75">
      <c r="C6" s="1"/>
      <c r="D6" s="1"/>
    </row>
    <row r="7" spans="3:4" ht="12.75">
      <c r="C7" s="1" t="s">
        <v>4</v>
      </c>
      <c r="D7" s="1" t="s">
        <v>59</v>
      </c>
    </row>
    <row r="10" spans="3:6" ht="12.75">
      <c r="C10" s="2" t="s">
        <v>6</v>
      </c>
      <c r="D10" s="14">
        <v>4198</v>
      </c>
      <c r="E10" s="5"/>
      <c r="F10" s="5"/>
    </row>
    <row r="11" spans="3:6" ht="12.75">
      <c r="C11" s="2" t="s">
        <v>7</v>
      </c>
      <c r="D11" s="15">
        <v>3989</v>
      </c>
      <c r="E11" s="5"/>
      <c r="F11" s="5"/>
    </row>
    <row r="12" spans="3:6" ht="12.75">
      <c r="C12" s="2" t="s">
        <v>8</v>
      </c>
      <c r="D12" s="3">
        <f>D11/D10</f>
        <v>0.950214387803716</v>
      </c>
      <c r="E12" s="5"/>
      <c r="F12" s="5"/>
    </row>
    <row r="13" spans="3:6" ht="12.75">
      <c r="C13" s="16" t="s">
        <v>45</v>
      </c>
      <c r="D13" s="19">
        <v>131</v>
      </c>
      <c r="E13" s="5"/>
      <c r="F13" s="5"/>
    </row>
    <row r="14" spans="3:6" ht="12.75">
      <c r="C14" s="17" t="s">
        <v>47</v>
      </c>
      <c r="D14" s="20">
        <f>199-131</f>
        <v>68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654</v>
      </c>
      <c r="E18" s="3">
        <f>D18/D22</f>
        <v>0.17255936675461742</v>
      </c>
      <c r="F18" s="2">
        <v>3</v>
      </c>
    </row>
    <row r="19" spans="3:6" ht="12.75">
      <c r="C19" s="2" t="s">
        <v>28</v>
      </c>
      <c r="D19" s="7">
        <v>2045</v>
      </c>
      <c r="E19" s="3">
        <f>D19/D22</f>
        <v>0.5395778364116095</v>
      </c>
      <c r="F19" s="2">
        <v>11</v>
      </c>
    </row>
    <row r="20" spans="3:6" ht="12.75">
      <c r="C20" s="2" t="s">
        <v>5</v>
      </c>
      <c r="D20" s="2">
        <v>722</v>
      </c>
      <c r="E20" s="3">
        <f>D20/D22</f>
        <v>0.19050131926121372</v>
      </c>
      <c r="F20" s="2">
        <v>4</v>
      </c>
    </row>
    <row r="21" spans="3:6" ht="12.75">
      <c r="C21" s="2" t="s">
        <v>60</v>
      </c>
      <c r="D21" s="2">
        <v>369</v>
      </c>
      <c r="E21" s="3">
        <f>D21/D22</f>
        <v>0.09736147757255936</v>
      </c>
      <c r="F21" s="2">
        <v>2</v>
      </c>
    </row>
    <row r="22" spans="3:6" ht="12.75">
      <c r="C22" s="6" t="s">
        <v>14</v>
      </c>
      <c r="D22" s="8">
        <f>SUM(D18:D21)</f>
        <v>3790</v>
      </c>
      <c r="E22" s="9"/>
      <c r="F22" s="6">
        <f>SUM(F18:F21)</f>
        <v>20</v>
      </c>
    </row>
    <row r="26" ht="12.75">
      <c r="C26" s="13" t="s">
        <v>15</v>
      </c>
    </row>
    <row r="28" spans="3:4" ht="12.75">
      <c r="C28" s="4" t="s">
        <v>30</v>
      </c>
      <c r="D28" s="4" t="s">
        <v>31</v>
      </c>
    </row>
    <row r="29" spans="3:4" ht="12.75">
      <c r="C29" s="12" t="s">
        <v>28</v>
      </c>
      <c r="D29" s="4" t="s">
        <v>29</v>
      </c>
    </row>
    <row r="30" spans="3:4" ht="12.75">
      <c r="C30" s="4" t="s">
        <v>5</v>
      </c>
      <c r="D30" s="4" t="s">
        <v>16</v>
      </c>
    </row>
    <row r="31" spans="3:4" ht="12.75">
      <c r="C31" s="4" t="s">
        <v>60</v>
      </c>
      <c r="D31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0">
      <selection activeCell="H39" sqref="H3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42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11053</v>
      </c>
      <c r="E10" s="5"/>
      <c r="F10" s="5"/>
    </row>
    <row r="11" spans="3:6" ht="12.75">
      <c r="C11" s="2" t="s">
        <v>7</v>
      </c>
      <c r="D11" s="15">
        <v>10468</v>
      </c>
      <c r="E11" s="5"/>
      <c r="F11" s="5"/>
    </row>
    <row r="12" spans="3:6" ht="12.75">
      <c r="C12" s="2" t="s">
        <v>8</v>
      </c>
      <c r="D12" s="3">
        <f>D11/D10</f>
        <v>0.9470731927983352</v>
      </c>
      <c r="E12" s="5"/>
      <c r="F12" s="5"/>
    </row>
    <row r="13" spans="3:6" ht="12.75">
      <c r="C13" s="16" t="s">
        <v>45</v>
      </c>
      <c r="D13" s="19">
        <v>318</v>
      </c>
      <c r="E13" s="5"/>
      <c r="F13" s="5"/>
    </row>
    <row r="14" spans="3:6" ht="12.75">
      <c r="C14" s="17" t="s">
        <v>47</v>
      </c>
      <c r="D14" s="20">
        <f>619-318</f>
        <v>301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63</v>
      </c>
      <c r="D18" s="7">
        <v>364</v>
      </c>
      <c r="E18" s="3">
        <f>D18/D25</f>
        <v>0.03695806680881308</v>
      </c>
      <c r="F18" s="2">
        <v>1</v>
      </c>
    </row>
    <row r="19" spans="3:6" ht="12.75">
      <c r="C19" s="2" t="s">
        <v>30</v>
      </c>
      <c r="D19" s="7">
        <v>1411</v>
      </c>
      <c r="E19" s="3">
        <f>D19/D25</f>
        <v>0.1432632754594375</v>
      </c>
      <c r="F19" s="2">
        <v>4</v>
      </c>
    </row>
    <row r="20" spans="3:6" ht="12.75">
      <c r="C20" s="2" t="s">
        <v>28</v>
      </c>
      <c r="D20" s="7">
        <v>5228</v>
      </c>
      <c r="E20" s="3">
        <f>D20/D25</f>
        <v>0.5308153111991065</v>
      </c>
      <c r="F20" s="2">
        <v>18</v>
      </c>
    </row>
    <row r="21" spans="3:6" ht="12.75">
      <c r="C21" s="2" t="s">
        <v>60</v>
      </c>
      <c r="D21" s="7">
        <v>193</v>
      </c>
      <c r="E21" s="3">
        <f>D21/D25</f>
        <v>0.019595898060716824</v>
      </c>
      <c r="F21" s="2">
        <v>0</v>
      </c>
    </row>
    <row r="22" spans="3:6" ht="12.75">
      <c r="C22" s="2" t="s">
        <v>32</v>
      </c>
      <c r="D22" s="7">
        <v>427</v>
      </c>
      <c r="E22" s="3">
        <f>D22/D25</f>
        <v>0.0433546552949538</v>
      </c>
      <c r="F22" s="2">
        <v>1</v>
      </c>
    </row>
    <row r="23" spans="3:6" ht="12.75">
      <c r="C23" s="2" t="s">
        <v>35</v>
      </c>
      <c r="D23" s="7">
        <v>198</v>
      </c>
      <c r="E23" s="3">
        <f>D23/D25</f>
        <v>0.020103563813585135</v>
      </c>
      <c r="F23" s="2">
        <v>0</v>
      </c>
    </row>
    <row r="24" spans="3:6" ht="12.75">
      <c r="C24" s="2" t="s">
        <v>5</v>
      </c>
      <c r="D24" s="7">
        <v>2028</v>
      </c>
      <c r="E24" s="3">
        <f>D24/D25</f>
        <v>0.20590922936338715</v>
      </c>
      <c r="F24" s="2">
        <v>6</v>
      </c>
    </row>
    <row r="25" spans="3:6" ht="12.75">
      <c r="C25" s="6" t="s">
        <v>14</v>
      </c>
      <c r="D25" s="8">
        <f>SUM(D18:D24)</f>
        <v>9849</v>
      </c>
      <c r="E25" s="9"/>
      <c r="F25" s="6">
        <f>SUM(F18:F24)</f>
        <v>30</v>
      </c>
    </row>
    <row r="29" ht="12.75">
      <c r="C29" s="13" t="s">
        <v>15</v>
      </c>
    </row>
    <row r="31" spans="3:4" ht="12.75">
      <c r="C31" s="4" t="s">
        <v>63</v>
      </c>
      <c r="D31" s="4" t="s">
        <v>72</v>
      </c>
    </row>
    <row r="32" spans="3:4" ht="12.75">
      <c r="C32" s="4" t="s">
        <v>30</v>
      </c>
      <c r="D32" s="4" t="s">
        <v>31</v>
      </c>
    </row>
    <row r="33" spans="3:4" ht="12.75">
      <c r="C33" s="12" t="s">
        <v>28</v>
      </c>
      <c r="D33" s="4" t="s">
        <v>29</v>
      </c>
    </row>
    <row r="34" spans="3:4" ht="12.75">
      <c r="C34" s="4" t="s">
        <v>60</v>
      </c>
      <c r="D34" s="4" t="s">
        <v>61</v>
      </c>
    </row>
    <row r="35" spans="3:4" ht="12.75">
      <c r="C35" s="4" t="s">
        <v>32</v>
      </c>
      <c r="D35" s="4" t="s">
        <v>33</v>
      </c>
    </row>
    <row r="36" spans="3:4" ht="12.75">
      <c r="C36" s="4" t="s">
        <v>35</v>
      </c>
      <c r="D36" s="4" t="s">
        <v>34</v>
      </c>
    </row>
    <row r="37" spans="3:4" ht="12.75">
      <c r="C37" s="4" t="s">
        <v>5</v>
      </c>
      <c r="D37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F29"/>
  <sheetViews>
    <sheetView workbookViewId="0" topLeftCell="A7">
      <selection activeCell="B30" sqref="B30:F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26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4977</v>
      </c>
      <c r="E10" s="5"/>
      <c r="F10" s="5"/>
    </row>
    <row r="11" spans="3:6" ht="12.75">
      <c r="C11" s="2" t="s">
        <v>7</v>
      </c>
      <c r="D11" s="15">
        <v>4719</v>
      </c>
      <c r="E11" s="5"/>
      <c r="F11" s="5"/>
    </row>
    <row r="12" spans="3:6" ht="12.75">
      <c r="C12" s="2" t="s">
        <v>8</v>
      </c>
      <c r="D12" s="3">
        <f>D11/D10</f>
        <v>0.948161543098252</v>
      </c>
      <c r="E12" s="5"/>
      <c r="F12" s="5"/>
    </row>
    <row r="13" spans="3:6" ht="12.75">
      <c r="C13" s="16" t="s">
        <v>45</v>
      </c>
      <c r="D13" s="19">
        <v>148</v>
      </c>
      <c r="E13" s="5"/>
      <c r="F13" s="5"/>
    </row>
    <row r="14" spans="3:6" ht="12.75">
      <c r="C14" s="17" t="s">
        <v>47</v>
      </c>
      <c r="D14" s="20">
        <f>272-148</f>
        <v>124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1119</v>
      </c>
      <c r="E18" s="3">
        <f>D18/D21</f>
        <v>0.2516303125702721</v>
      </c>
      <c r="F18" s="2">
        <v>5</v>
      </c>
    </row>
    <row r="19" spans="3:6" ht="12.75">
      <c r="C19" s="2" t="s">
        <v>28</v>
      </c>
      <c r="D19" s="7">
        <v>2002</v>
      </c>
      <c r="E19" s="3">
        <f>D19/D21</f>
        <v>0.4501911400944457</v>
      </c>
      <c r="F19" s="2">
        <v>9</v>
      </c>
    </row>
    <row r="20" spans="3:6" ht="12.75">
      <c r="C20" s="2" t="s">
        <v>5</v>
      </c>
      <c r="D20" s="7">
        <v>1326</v>
      </c>
      <c r="E20" s="3">
        <f>D20/D21</f>
        <v>0.2981785473352822</v>
      </c>
      <c r="F20" s="2">
        <v>6</v>
      </c>
    </row>
    <row r="21" spans="3:6" ht="12.75">
      <c r="C21" s="6" t="s">
        <v>14</v>
      </c>
      <c r="D21" s="8">
        <f>SUM(D18:D20)</f>
        <v>4447</v>
      </c>
      <c r="E21" s="9"/>
      <c r="F21" s="6">
        <f>SUM(F18:F20)</f>
        <v>20</v>
      </c>
    </row>
    <row r="25" ht="12.75">
      <c r="C25" s="13" t="s">
        <v>15</v>
      </c>
    </row>
    <row r="27" spans="3:4" ht="12.75">
      <c r="C27" s="4" t="s">
        <v>30</v>
      </c>
      <c r="D27" s="4" t="s">
        <v>31</v>
      </c>
    </row>
    <row r="28" spans="3:4" ht="12.75">
      <c r="C28" s="12" t="s">
        <v>28</v>
      </c>
      <c r="D28" s="4" t="s">
        <v>29</v>
      </c>
    </row>
    <row r="29" spans="3:4" ht="12.75">
      <c r="C29" s="4" t="s">
        <v>5</v>
      </c>
      <c r="D29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F32"/>
  <sheetViews>
    <sheetView tabSelected="1" workbookViewId="0" topLeftCell="A1">
      <selection activeCell="F32" sqref="F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27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13104</v>
      </c>
      <c r="E10" s="5"/>
      <c r="F10" s="5"/>
    </row>
    <row r="11" spans="3:6" ht="12.75">
      <c r="C11" s="2" t="s">
        <v>7</v>
      </c>
      <c r="D11" s="15">
        <v>12545</v>
      </c>
      <c r="E11" s="5"/>
      <c r="F11" s="5"/>
    </row>
    <row r="12" spans="3:6" ht="12.75">
      <c r="C12" s="2" t="s">
        <v>8</v>
      </c>
      <c r="D12" s="3">
        <f>D11/D10</f>
        <v>0.9573412698412699</v>
      </c>
      <c r="E12" s="5"/>
      <c r="F12" s="5"/>
    </row>
    <row r="13" spans="3:6" ht="12.75">
      <c r="C13" s="16" t="s">
        <v>45</v>
      </c>
      <c r="D13" s="19">
        <v>323</v>
      </c>
      <c r="E13" s="5"/>
      <c r="F13" s="5"/>
    </row>
    <row r="14" spans="3:6" ht="12.75">
      <c r="C14" s="17" t="s">
        <v>47</v>
      </c>
      <c r="D14" s="20">
        <f>551-323</f>
        <v>228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78</v>
      </c>
      <c r="D18" s="7">
        <v>582</v>
      </c>
      <c r="E18" s="3">
        <f>D18/D23</f>
        <v>0.04852426213106553</v>
      </c>
      <c r="F18" s="2">
        <v>1</v>
      </c>
    </row>
    <row r="19" spans="3:6" ht="12.75">
      <c r="C19" s="2" t="s">
        <v>28</v>
      </c>
      <c r="D19" s="7">
        <v>6626</v>
      </c>
      <c r="E19" s="3">
        <f>D19/D23</f>
        <v>0.5524428881107221</v>
      </c>
      <c r="F19" s="2">
        <v>18</v>
      </c>
    </row>
    <row r="20" spans="3:6" ht="12.75">
      <c r="C20" s="2" t="s">
        <v>65</v>
      </c>
      <c r="D20" s="7">
        <v>617</v>
      </c>
      <c r="E20" s="3">
        <f>D20/D23</f>
        <v>0.05144238786059697</v>
      </c>
      <c r="F20" s="2">
        <v>1</v>
      </c>
    </row>
    <row r="21" spans="3:6" ht="12.75">
      <c r="C21" s="2" t="s">
        <v>5</v>
      </c>
      <c r="D21" s="7">
        <v>2354</v>
      </c>
      <c r="E21" s="3">
        <f>D21/D23</f>
        <v>0.19626479906619976</v>
      </c>
      <c r="F21" s="2">
        <v>6</v>
      </c>
    </row>
    <row r="22" spans="3:6" ht="12.75">
      <c r="C22" s="2" t="s">
        <v>30</v>
      </c>
      <c r="D22" s="7">
        <v>1815</v>
      </c>
      <c r="E22" s="3">
        <f>D22/D23</f>
        <v>0.1513256628314157</v>
      </c>
      <c r="F22" s="2">
        <v>4</v>
      </c>
    </row>
    <row r="23" spans="3:6" ht="12.75">
      <c r="C23" s="6" t="s">
        <v>14</v>
      </c>
      <c r="D23" s="8">
        <f>SUM(D18:D22)</f>
        <v>11994</v>
      </c>
      <c r="E23" s="9"/>
      <c r="F23" s="6">
        <f>SUM(F18:F22)</f>
        <v>30</v>
      </c>
    </row>
    <row r="27" ht="12.75">
      <c r="C27" s="13" t="s">
        <v>15</v>
      </c>
    </row>
    <row r="29" spans="3:4" ht="12.75">
      <c r="C29" s="4" t="s">
        <v>78</v>
      </c>
      <c r="D29" s="4" t="s">
        <v>79</v>
      </c>
    </row>
    <row r="30" spans="3:4" ht="12.75">
      <c r="C30" s="4" t="s">
        <v>28</v>
      </c>
      <c r="D30" s="4" t="s">
        <v>29</v>
      </c>
    </row>
    <row r="31" spans="3:4" ht="12.75">
      <c r="C31" s="4" t="s">
        <v>5</v>
      </c>
      <c r="D31" s="4" t="s">
        <v>16</v>
      </c>
    </row>
    <row r="32" spans="3:4" ht="12.75">
      <c r="C32" s="4" t="s">
        <v>30</v>
      </c>
      <c r="D32" s="4" t="s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33" sqref="D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51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4445</v>
      </c>
      <c r="E10" s="5"/>
      <c r="F10" s="5"/>
    </row>
    <row r="11" spans="3:6" ht="12.75">
      <c r="C11" s="2" t="s">
        <v>7</v>
      </c>
      <c r="D11" s="15">
        <v>4193</v>
      </c>
      <c r="E11" s="5"/>
      <c r="F11" s="5"/>
    </row>
    <row r="12" spans="3:6" ht="12.75">
      <c r="C12" s="2" t="s">
        <v>8</v>
      </c>
      <c r="D12" s="3">
        <f>D11/D10</f>
        <v>0.9433070866141732</v>
      </c>
      <c r="E12" s="5"/>
      <c r="F12" s="5"/>
    </row>
    <row r="13" spans="3:6" ht="12.75">
      <c r="C13" s="16" t="s">
        <v>45</v>
      </c>
      <c r="D13" s="19">
        <v>156</v>
      </c>
      <c r="E13" s="5"/>
      <c r="F13" s="5"/>
    </row>
    <row r="14" spans="3:6" ht="12.75">
      <c r="C14" s="17" t="s">
        <v>47</v>
      </c>
      <c r="D14" s="20">
        <f>220-156</f>
        <v>64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32</v>
      </c>
      <c r="D18" s="7">
        <v>108</v>
      </c>
      <c r="E18" s="3">
        <f>D18/D23</f>
        <v>0.027183488547696956</v>
      </c>
      <c r="F18" s="2">
        <v>0</v>
      </c>
    </row>
    <row r="19" spans="3:6" ht="12.75">
      <c r="C19" s="2" t="s">
        <v>5</v>
      </c>
      <c r="D19" s="7">
        <v>734</v>
      </c>
      <c r="E19" s="3">
        <f>D19/D23</f>
        <v>0.1847470425371256</v>
      </c>
      <c r="F19" s="2">
        <v>4</v>
      </c>
    </row>
    <row r="20" spans="3:6" ht="12.75">
      <c r="C20" s="2" t="s">
        <v>28</v>
      </c>
      <c r="D20" s="2">
        <v>2537</v>
      </c>
      <c r="E20" s="3">
        <f>D20/D23</f>
        <v>0.6385602819028442</v>
      </c>
      <c r="F20" s="2">
        <v>13</v>
      </c>
    </row>
    <row r="21" spans="3:6" ht="12.75">
      <c r="C21" s="2" t="s">
        <v>35</v>
      </c>
      <c r="D21" s="2">
        <v>49</v>
      </c>
      <c r="E21" s="3">
        <f>D21/D23</f>
        <v>0.012333249433677322</v>
      </c>
      <c r="F21" s="2">
        <v>0</v>
      </c>
    </row>
    <row r="22" spans="3:6" ht="12.75">
      <c r="C22" s="2" t="s">
        <v>30</v>
      </c>
      <c r="D22" s="2">
        <v>545</v>
      </c>
      <c r="E22" s="3">
        <f>D22/D23</f>
        <v>0.13717593757865593</v>
      </c>
      <c r="F22" s="2">
        <v>3</v>
      </c>
    </row>
    <row r="23" spans="3:6" ht="12.75">
      <c r="C23" s="6" t="s">
        <v>14</v>
      </c>
      <c r="D23" s="8">
        <f>SUM(D18:D22)</f>
        <v>3973</v>
      </c>
      <c r="E23" s="9"/>
      <c r="F23" s="6">
        <f>SUM(F18:F22)</f>
        <v>20</v>
      </c>
    </row>
    <row r="27" ht="12.75">
      <c r="C27" s="13" t="s">
        <v>15</v>
      </c>
    </row>
    <row r="29" spans="3:4" ht="12.75">
      <c r="C29" s="4" t="s">
        <v>32</v>
      </c>
      <c r="D29" s="4" t="s">
        <v>33</v>
      </c>
    </row>
    <row r="30" spans="3:4" ht="12.75">
      <c r="C30" s="4" t="s">
        <v>5</v>
      </c>
      <c r="D30" s="4" t="s">
        <v>16</v>
      </c>
    </row>
    <row r="31" spans="3:4" ht="12.75">
      <c r="C31" s="4" t="s">
        <v>28</v>
      </c>
      <c r="D31" s="4" t="s">
        <v>29</v>
      </c>
    </row>
    <row r="32" spans="3:4" ht="12.75">
      <c r="C32" s="4" t="s">
        <v>35</v>
      </c>
      <c r="D32" s="4" t="s">
        <v>34</v>
      </c>
    </row>
    <row r="33" spans="3:4" ht="12.75">
      <c r="C33" s="4" t="s">
        <v>30</v>
      </c>
      <c r="D33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F46"/>
  <sheetViews>
    <sheetView workbookViewId="0" topLeftCell="A16">
      <selection activeCell="D47" sqref="D4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44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366925</v>
      </c>
      <c r="E10" s="5"/>
      <c r="F10" s="5"/>
    </row>
    <row r="11" spans="3:6" ht="12.75">
      <c r="C11" s="2" t="s">
        <v>7</v>
      </c>
      <c r="D11" s="15">
        <v>337802</v>
      </c>
      <c r="E11" s="5"/>
      <c r="F11" s="5"/>
    </row>
    <row r="12" spans="3:6" ht="12.75">
      <c r="C12" s="2" t="s">
        <v>8</v>
      </c>
      <c r="D12" s="3">
        <f>D11/D10</f>
        <v>0.9206295564488656</v>
      </c>
      <c r="E12" s="5"/>
      <c r="F12" s="5"/>
    </row>
    <row r="13" spans="3:6" ht="12.75">
      <c r="C13" s="16" t="s">
        <v>45</v>
      </c>
      <c r="D13" s="19">
        <v>8608</v>
      </c>
      <c r="E13" s="5"/>
      <c r="F13" s="5"/>
    </row>
    <row r="14" spans="3:6" ht="12.75">
      <c r="C14" s="17" t="s">
        <v>47</v>
      </c>
      <c r="D14" s="20">
        <f>16952-8608</f>
        <v>8344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28</v>
      </c>
      <c r="D18" s="7">
        <v>124237</v>
      </c>
      <c r="E18" s="3">
        <f>D18/D31</f>
        <v>0.38721209287829206</v>
      </c>
      <c r="F18" s="2">
        <v>25</v>
      </c>
    </row>
    <row r="19" spans="3:6" ht="12.75">
      <c r="C19" s="2" t="s">
        <v>63</v>
      </c>
      <c r="D19" s="7">
        <v>12707</v>
      </c>
      <c r="E19" s="3">
        <f>D19/D31</f>
        <v>0.039604176406420444</v>
      </c>
      <c r="F19" s="2">
        <v>2</v>
      </c>
    </row>
    <row r="20" spans="3:6" ht="12.75">
      <c r="C20" s="2" t="s">
        <v>64</v>
      </c>
      <c r="D20" s="7">
        <v>6155</v>
      </c>
      <c r="E20" s="3">
        <f>D20/D31</f>
        <v>0.01918341904316659</v>
      </c>
      <c r="F20" s="2">
        <v>1</v>
      </c>
    </row>
    <row r="21" spans="3:6" ht="12.75">
      <c r="C21" s="2" t="s">
        <v>65</v>
      </c>
      <c r="D21" s="7">
        <v>13217</v>
      </c>
      <c r="E21" s="3">
        <f>D21/D31</f>
        <v>0.04119370422315724</v>
      </c>
      <c r="F21" s="2">
        <v>2</v>
      </c>
    </row>
    <row r="22" spans="3:6" ht="12.75">
      <c r="C22" s="2" t="s">
        <v>5</v>
      </c>
      <c r="D22" s="2">
        <v>65354</v>
      </c>
      <c r="E22" s="3">
        <f>D22/D31</f>
        <v>0.2036901979117968</v>
      </c>
      <c r="F22" s="2">
        <v>13</v>
      </c>
    </row>
    <row r="23" spans="3:6" ht="12.75">
      <c r="C23" s="2" t="s">
        <v>66</v>
      </c>
      <c r="D23" s="2">
        <v>6118</v>
      </c>
      <c r="E23" s="3">
        <f>D23/D31</f>
        <v>0.019068100358422938</v>
      </c>
      <c r="F23" s="2">
        <v>1</v>
      </c>
    </row>
    <row r="24" spans="3:6" ht="12.75">
      <c r="C24" s="2" t="s">
        <v>67</v>
      </c>
      <c r="D24" s="2">
        <v>4383</v>
      </c>
      <c r="E24" s="3">
        <f>D24/D31</f>
        <v>0.013660589060308556</v>
      </c>
      <c r="F24" s="2">
        <v>0</v>
      </c>
    </row>
    <row r="25" spans="3:6" ht="12.75">
      <c r="C25" s="2" t="s">
        <v>35</v>
      </c>
      <c r="D25" s="2">
        <v>9040</v>
      </c>
      <c r="E25" s="3">
        <f>D25/D31</f>
        <v>0.028175159731961975</v>
      </c>
      <c r="F25" s="2">
        <v>1</v>
      </c>
    </row>
    <row r="26" spans="3:6" ht="12.75">
      <c r="C26" s="2" t="s">
        <v>32</v>
      </c>
      <c r="D26" s="2">
        <v>17670</v>
      </c>
      <c r="E26" s="3">
        <f>D26/D31</f>
        <v>0.05507246376811594</v>
      </c>
      <c r="F26" s="2">
        <v>3</v>
      </c>
    </row>
    <row r="27" spans="3:6" ht="12.75">
      <c r="C27" s="2" t="s">
        <v>68</v>
      </c>
      <c r="D27" s="2">
        <v>6783</v>
      </c>
      <c r="E27" s="3">
        <f>D27/D31</f>
        <v>0.021140719962599346</v>
      </c>
      <c r="F27" s="2">
        <v>1</v>
      </c>
    </row>
    <row r="28" spans="3:6" ht="12.75">
      <c r="C28" s="2" t="s">
        <v>30</v>
      </c>
      <c r="D28" s="2">
        <v>44068</v>
      </c>
      <c r="E28" s="3">
        <f>D28/D31</f>
        <v>0.13734767025089606</v>
      </c>
      <c r="F28" s="2">
        <v>9</v>
      </c>
    </row>
    <row r="29" spans="3:6" ht="12.75">
      <c r="C29" s="2" t="s">
        <v>60</v>
      </c>
      <c r="D29" s="2">
        <v>5824</v>
      </c>
      <c r="E29" s="3">
        <f>D29/D31</f>
        <v>0.018151784322892318</v>
      </c>
      <c r="F29" s="2">
        <v>1</v>
      </c>
    </row>
    <row r="30" spans="3:6" ht="12.75">
      <c r="C30" s="2" t="s">
        <v>69</v>
      </c>
      <c r="D30" s="2">
        <v>5294</v>
      </c>
      <c r="E30" s="3">
        <f>D30/D31</f>
        <v>0.016499922081969768</v>
      </c>
      <c r="F30" s="2">
        <v>1</v>
      </c>
    </row>
    <row r="31" spans="3:6" ht="12.75">
      <c r="C31" s="6" t="s">
        <v>14</v>
      </c>
      <c r="D31" s="8">
        <f>SUM(D18:D30)</f>
        <v>320850</v>
      </c>
      <c r="E31" s="9"/>
      <c r="F31" s="6">
        <f>SUM(F18:F30)</f>
        <v>60</v>
      </c>
    </row>
    <row r="35" ht="12.75">
      <c r="C35" s="13" t="s">
        <v>15</v>
      </c>
    </row>
    <row r="37" spans="3:4" ht="12.75">
      <c r="C37" s="4" t="s">
        <v>28</v>
      </c>
      <c r="D37" s="4" t="s">
        <v>29</v>
      </c>
    </row>
    <row r="38" spans="3:4" ht="12.75">
      <c r="C38" s="4" t="s">
        <v>71</v>
      </c>
      <c r="D38" s="4" t="s">
        <v>72</v>
      </c>
    </row>
    <row r="39" spans="3:4" ht="12.75">
      <c r="C39" s="12" t="s">
        <v>64</v>
      </c>
      <c r="D39" s="4" t="s">
        <v>73</v>
      </c>
    </row>
    <row r="40" spans="3:4" ht="12.75">
      <c r="C40" s="4" t="s">
        <v>5</v>
      </c>
      <c r="D40" s="4" t="s">
        <v>16</v>
      </c>
    </row>
    <row r="41" spans="3:4" ht="12.75">
      <c r="C41" s="4" t="s">
        <v>67</v>
      </c>
      <c r="D41" s="4" t="s">
        <v>74</v>
      </c>
    </row>
    <row r="42" spans="3:4" ht="12.75">
      <c r="C42" s="4" t="s">
        <v>35</v>
      </c>
      <c r="D42" s="4" t="s">
        <v>34</v>
      </c>
    </row>
    <row r="43" spans="3:4" ht="12.75">
      <c r="C43" s="4" t="s">
        <v>32</v>
      </c>
      <c r="D43" s="4" t="s">
        <v>33</v>
      </c>
    </row>
    <row r="44" spans="3:4" ht="12.75">
      <c r="C44" s="4" t="s">
        <v>30</v>
      </c>
      <c r="D44" s="4" t="s">
        <v>31</v>
      </c>
    </row>
    <row r="45" spans="3:4" ht="12.75">
      <c r="C45" s="4" t="s">
        <v>60</v>
      </c>
      <c r="D45" s="4" t="s">
        <v>61</v>
      </c>
    </row>
    <row r="46" spans="3:4" ht="12.75">
      <c r="C46" s="4" t="s">
        <v>70</v>
      </c>
      <c r="D46" s="4" t="s">
        <v>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0">
      <selection activeCell="D35" sqref="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37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11772</v>
      </c>
      <c r="E10" s="5"/>
      <c r="F10" s="5"/>
    </row>
    <row r="11" spans="3:6" ht="12.75">
      <c r="C11" s="2" t="s">
        <v>7</v>
      </c>
      <c r="D11" s="15">
        <v>11011</v>
      </c>
      <c r="E11" s="5"/>
      <c r="F11" s="5"/>
    </row>
    <row r="12" spans="3:6" ht="12.75">
      <c r="C12" s="2" t="s">
        <v>8</v>
      </c>
      <c r="D12" s="3">
        <f>D11/D10</f>
        <v>0.9353550798504927</v>
      </c>
      <c r="E12" s="5"/>
      <c r="F12" s="5"/>
    </row>
    <row r="13" spans="3:6" ht="12.75">
      <c r="C13" s="16" t="s">
        <v>45</v>
      </c>
      <c r="D13" s="19">
        <v>283</v>
      </c>
      <c r="E13" s="5"/>
      <c r="F13" s="5"/>
    </row>
    <row r="14" spans="3:6" ht="12.75">
      <c r="C14" s="17" t="s">
        <v>47</v>
      </c>
      <c r="D14" s="20">
        <f>516-283</f>
        <v>233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30</v>
      </c>
      <c r="D18" s="7">
        <v>2763</v>
      </c>
      <c r="E18" s="3">
        <f>D18/D24</f>
        <v>0.26326822296331587</v>
      </c>
      <c r="F18" s="2">
        <v>8</v>
      </c>
    </row>
    <row r="19" spans="3:6" ht="12.75">
      <c r="C19" s="2" t="s">
        <v>63</v>
      </c>
      <c r="D19" s="7">
        <v>366</v>
      </c>
      <c r="E19" s="3">
        <f>D19/D24</f>
        <v>0.03487374940447832</v>
      </c>
      <c r="F19" s="2">
        <v>1</v>
      </c>
    </row>
    <row r="20" spans="3:6" ht="12.75">
      <c r="C20" s="2" t="s">
        <v>5</v>
      </c>
      <c r="D20" s="7">
        <v>2571</v>
      </c>
      <c r="E20" s="3">
        <f>D20/D24</f>
        <v>0.24497379704621247</v>
      </c>
      <c r="F20" s="2">
        <v>7</v>
      </c>
    </row>
    <row r="21" spans="3:6" ht="12.75">
      <c r="C21" s="2" t="s">
        <v>60</v>
      </c>
      <c r="D21" s="7">
        <v>278</v>
      </c>
      <c r="E21" s="3">
        <f>D21/D24</f>
        <v>0.026488804192472605</v>
      </c>
      <c r="F21" s="2">
        <v>0</v>
      </c>
    </row>
    <row r="22" spans="3:6" ht="12.75">
      <c r="C22" s="2" t="s">
        <v>32</v>
      </c>
      <c r="D22" s="2">
        <v>333</v>
      </c>
      <c r="E22" s="3">
        <f>D22/D24</f>
        <v>0.03172939494997618</v>
      </c>
      <c r="F22" s="2">
        <v>1</v>
      </c>
    </row>
    <row r="23" spans="3:6" ht="12.75">
      <c r="C23" s="2" t="s">
        <v>28</v>
      </c>
      <c r="D23" s="2">
        <v>4184</v>
      </c>
      <c r="E23" s="3">
        <f>D23/D24</f>
        <v>0.39866603144354457</v>
      </c>
      <c r="F23" s="2">
        <v>13</v>
      </c>
    </row>
    <row r="24" spans="3:6" ht="12.75">
      <c r="C24" s="6" t="s">
        <v>14</v>
      </c>
      <c r="D24" s="8">
        <f>SUM(D18:D23)</f>
        <v>10495</v>
      </c>
      <c r="E24" s="9"/>
      <c r="F24" s="6">
        <f>SUM(F18:F23)</f>
        <v>30</v>
      </c>
    </row>
    <row r="28" ht="12.75">
      <c r="C28" s="13" t="s">
        <v>15</v>
      </c>
    </row>
    <row r="30" spans="3:4" ht="12.75">
      <c r="C30" s="4" t="s">
        <v>30</v>
      </c>
      <c r="D30" s="4" t="s">
        <v>31</v>
      </c>
    </row>
    <row r="31" spans="3:4" ht="12.75">
      <c r="C31" s="4" t="s">
        <v>63</v>
      </c>
      <c r="D31" s="4" t="s">
        <v>72</v>
      </c>
    </row>
    <row r="32" spans="3:4" ht="12.75">
      <c r="C32" s="12" t="s">
        <v>5</v>
      </c>
      <c r="D32" s="4" t="s">
        <v>16</v>
      </c>
    </row>
    <row r="33" spans="3:4" ht="12.75">
      <c r="C33" s="4" t="s">
        <v>60</v>
      </c>
      <c r="D33" s="4" t="s">
        <v>61</v>
      </c>
    </row>
    <row r="34" spans="3:4" ht="12.75">
      <c r="C34" s="4" t="s">
        <v>32</v>
      </c>
      <c r="D34" s="4" t="s">
        <v>33</v>
      </c>
    </row>
    <row r="35" spans="3:4" ht="12.75">
      <c r="C35" s="4" t="s">
        <v>28</v>
      </c>
      <c r="D35" s="4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D33" sqref="D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52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8237</v>
      </c>
      <c r="E10" s="5"/>
      <c r="F10" s="5"/>
    </row>
    <row r="11" spans="3:6" ht="12.75">
      <c r="C11" s="2" t="s">
        <v>7</v>
      </c>
      <c r="D11" s="15">
        <v>7866</v>
      </c>
      <c r="E11" s="5"/>
      <c r="F11" s="5"/>
    </row>
    <row r="12" spans="3:6" ht="12.75">
      <c r="C12" s="2" t="s">
        <v>8</v>
      </c>
      <c r="D12" s="3">
        <f>D11/D10</f>
        <v>0.9549593298531018</v>
      </c>
      <c r="E12" s="5"/>
      <c r="F12" s="5"/>
    </row>
    <row r="13" spans="3:6" ht="12.75">
      <c r="C13" s="16" t="s">
        <v>45</v>
      </c>
      <c r="D13" s="19">
        <v>292</v>
      </c>
      <c r="E13" s="5"/>
      <c r="F13" s="5"/>
    </row>
    <row r="14" spans="3:6" ht="12.75">
      <c r="C14" s="17" t="s">
        <v>47</v>
      </c>
      <c r="D14" s="20">
        <f>503-292</f>
        <v>211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28</v>
      </c>
      <c r="D18" s="7">
        <v>4580</v>
      </c>
      <c r="E18" s="3">
        <f>D18/D23</f>
        <v>0.6220290642401195</v>
      </c>
      <c r="F18" s="2">
        <v>13</v>
      </c>
    </row>
    <row r="19" spans="3:6" ht="12.75">
      <c r="C19" s="2" t="s">
        <v>30</v>
      </c>
      <c r="D19" s="7">
        <v>1012</v>
      </c>
      <c r="E19" s="3">
        <f>D19/D23</f>
        <v>0.13744397663995653</v>
      </c>
      <c r="F19" s="2">
        <v>3</v>
      </c>
    </row>
    <row r="20" spans="3:6" ht="12.75">
      <c r="C20" s="2" t="s">
        <v>5</v>
      </c>
      <c r="D20" s="2">
        <v>1389</v>
      </c>
      <c r="E20" s="3">
        <f>D20/D23</f>
        <v>0.18864593236452534</v>
      </c>
      <c r="F20" s="2">
        <v>4</v>
      </c>
    </row>
    <row r="21" spans="3:6" ht="12.75">
      <c r="C21" s="2" t="s">
        <v>32</v>
      </c>
      <c r="D21" s="2">
        <v>276</v>
      </c>
      <c r="E21" s="3">
        <f>D21/D23</f>
        <v>0.03748472090180633</v>
      </c>
      <c r="F21" s="2">
        <v>0</v>
      </c>
    </row>
    <row r="22" spans="3:6" ht="12.75">
      <c r="C22" s="2" t="s">
        <v>60</v>
      </c>
      <c r="D22" s="2">
        <v>106</v>
      </c>
      <c r="E22" s="3">
        <f>D22/D23</f>
        <v>0.014396305853592285</v>
      </c>
      <c r="F22" s="2">
        <v>0</v>
      </c>
    </row>
    <row r="23" spans="3:6" ht="12.75">
      <c r="C23" s="6" t="s">
        <v>14</v>
      </c>
      <c r="D23" s="8">
        <f>SUM(D18:D22)</f>
        <v>7363</v>
      </c>
      <c r="E23" s="9"/>
      <c r="F23" s="6">
        <v>20</v>
      </c>
    </row>
    <row r="27" ht="12.75">
      <c r="C27" s="13" t="s">
        <v>15</v>
      </c>
    </row>
    <row r="29" spans="3:4" ht="12.75">
      <c r="C29" s="4" t="s">
        <v>28</v>
      </c>
      <c r="D29" s="4" t="s">
        <v>29</v>
      </c>
    </row>
    <row r="30" spans="3:4" ht="12.75">
      <c r="C30" s="4" t="s">
        <v>30</v>
      </c>
      <c r="D30" s="4" t="s">
        <v>31</v>
      </c>
    </row>
    <row r="31" spans="3:4" ht="12.75">
      <c r="C31" s="4" t="s">
        <v>5</v>
      </c>
      <c r="D31" s="4" t="s">
        <v>16</v>
      </c>
    </row>
    <row r="32" spans="3:4" ht="12.75">
      <c r="C32" s="4" t="s">
        <v>32</v>
      </c>
      <c r="D32" s="4" t="s">
        <v>33</v>
      </c>
    </row>
    <row r="33" spans="3:4" ht="12.75">
      <c r="C33" s="4" t="s">
        <v>60</v>
      </c>
      <c r="D33" s="4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F40"/>
  <sheetViews>
    <sheetView workbookViewId="0" topLeftCell="A4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43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30749</v>
      </c>
      <c r="E10" s="5"/>
      <c r="F10" s="5"/>
    </row>
    <row r="11" spans="3:6" ht="12.75">
      <c r="C11" s="2" t="s">
        <v>7</v>
      </c>
      <c r="D11" s="15">
        <v>29027</v>
      </c>
      <c r="E11" s="5"/>
      <c r="F11" s="5"/>
    </row>
    <row r="12" spans="3:6" ht="12.75">
      <c r="C12" s="2" t="s">
        <v>8</v>
      </c>
      <c r="D12" s="3">
        <f>D11/D10</f>
        <v>0.9439981788025626</v>
      </c>
      <c r="E12" s="5"/>
      <c r="F12" s="5"/>
    </row>
    <row r="13" spans="3:6" ht="12.75">
      <c r="C13" s="16" t="s">
        <v>45</v>
      </c>
      <c r="D13" s="19">
        <v>677</v>
      </c>
      <c r="E13" s="5"/>
      <c r="F13" s="5"/>
    </row>
    <row r="14" spans="3:6" ht="12.75">
      <c r="C14" s="17" t="s">
        <v>47</v>
      </c>
      <c r="D14" s="20">
        <f>1387-677</f>
        <v>710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60</v>
      </c>
      <c r="D18" s="7">
        <v>367</v>
      </c>
      <c r="E18" s="3">
        <f>D18/D27</f>
        <v>0.013277858176555716</v>
      </c>
      <c r="F18" s="2">
        <v>0</v>
      </c>
    </row>
    <row r="19" spans="3:6" ht="12.75">
      <c r="C19" s="2" t="s">
        <v>28</v>
      </c>
      <c r="D19" s="7">
        <v>14095</v>
      </c>
      <c r="E19" s="3">
        <f>D19/D27</f>
        <v>0.5099493487698987</v>
      </c>
      <c r="F19" s="2">
        <v>23</v>
      </c>
    </row>
    <row r="20" spans="3:6" ht="12.75">
      <c r="C20" s="2" t="s">
        <v>30</v>
      </c>
      <c r="D20" s="7">
        <v>4006</v>
      </c>
      <c r="E20" s="3">
        <f>D20/D27</f>
        <v>0.14493487698986976</v>
      </c>
      <c r="F20" s="2">
        <v>6</v>
      </c>
    </row>
    <row r="21" spans="3:6" ht="12.75">
      <c r="C21" s="2" t="s">
        <v>5</v>
      </c>
      <c r="D21" s="7">
        <v>4695</v>
      </c>
      <c r="E21" s="3">
        <f>D21/D27</f>
        <v>0.16986251808972502</v>
      </c>
      <c r="F21" s="2">
        <v>7</v>
      </c>
    </row>
    <row r="22" spans="3:6" ht="12.75">
      <c r="C22" s="2" t="s">
        <v>35</v>
      </c>
      <c r="D22" s="7">
        <v>377</v>
      </c>
      <c r="E22" s="3">
        <f>D22/D27</f>
        <v>0.013639652677279306</v>
      </c>
      <c r="F22" s="2">
        <v>0</v>
      </c>
    </row>
    <row r="23" spans="3:6" ht="12.75">
      <c r="C23" s="2" t="s">
        <v>63</v>
      </c>
      <c r="D23" s="7">
        <v>831</v>
      </c>
      <c r="E23" s="3">
        <f>D23/D27</f>
        <v>0.030065123010130246</v>
      </c>
      <c r="F23" s="2">
        <v>1</v>
      </c>
    </row>
    <row r="24" spans="3:6" ht="12.75">
      <c r="C24" s="2" t="s">
        <v>64</v>
      </c>
      <c r="D24" s="2">
        <v>439</v>
      </c>
      <c r="E24" s="3">
        <f>D24/D27</f>
        <v>0.015882778581765556</v>
      </c>
      <c r="F24" s="2">
        <v>0</v>
      </c>
    </row>
    <row r="25" spans="3:6" ht="12.75">
      <c r="C25" s="2" t="s">
        <v>65</v>
      </c>
      <c r="D25" s="2">
        <v>1729</v>
      </c>
      <c r="E25" s="3">
        <f>D25/D27</f>
        <v>0.06255426917510853</v>
      </c>
      <c r="F25" s="2">
        <v>2</v>
      </c>
    </row>
    <row r="26" spans="3:6" ht="12.75">
      <c r="C26" s="2" t="s">
        <v>32</v>
      </c>
      <c r="D26" s="2">
        <v>1101</v>
      </c>
      <c r="E26" s="3">
        <f>D26/D27</f>
        <v>0.03983357452966715</v>
      </c>
      <c r="F26" s="2">
        <v>1</v>
      </c>
    </row>
    <row r="27" spans="3:6" ht="12.75">
      <c r="C27" s="6" t="s">
        <v>14</v>
      </c>
      <c r="D27" s="8">
        <f>SUM(D18:D26)</f>
        <v>27640</v>
      </c>
      <c r="E27" s="9"/>
      <c r="F27" s="6">
        <f>SUM(F18:F26)</f>
        <v>40</v>
      </c>
    </row>
    <row r="31" ht="12.75">
      <c r="C31" s="13" t="s">
        <v>15</v>
      </c>
    </row>
    <row r="33" spans="3:4" ht="12.75">
      <c r="C33" s="4" t="s">
        <v>60</v>
      </c>
      <c r="D33" s="4" t="s">
        <v>61</v>
      </c>
    </row>
    <row r="34" spans="3:4" ht="12.75">
      <c r="C34" s="4" t="s">
        <v>28</v>
      </c>
      <c r="D34" s="4" t="s">
        <v>29</v>
      </c>
    </row>
    <row r="35" spans="3:4" ht="12.75">
      <c r="C35" s="4" t="s">
        <v>30</v>
      </c>
      <c r="D35" s="4" t="s">
        <v>31</v>
      </c>
    </row>
    <row r="36" spans="3:4" ht="12.75">
      <c r="C36" s="4" t="s">
        <v>5</v>
      </c>
      <c r="D36" s="4" t="s">
        <v>16</v>
      </c>
    </row>
    <row r="37" spans="3:4" ht="12.75">
      <c r="C37" s="4" t="s">
        <v>35</v>
      </c>
      <c r="D37" s="4" t="s">
        <v>34</v>
      </c>
    </row>
    <row r="38" spans="3:4" ht="12.75">
      <c r="C38" s="4" t="s">
        <v>63</v>
      </c>
      <c r="D38" s="4" t="s">
        <v>72</v>
      </c>
    </row>
    <row r="39" spans="3:4" ht="12.75">
      <c r="C39" s="4" t="s">
        <v>64</v>
      </c>
      <c r="D39" s="4" t="s">
        <v>73</v>
      </c>
    </row>
    <row r="40" spans="3:4" ht="12.75">
      <c r="C40" s="4" t="s">
        <v>32</v>
      </c>
      <c r="D40" s="4" t="s">
        <v>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7">
      <selection activeCell="C34" sqref="C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13</v>
      </c>
      <c r="D1" s="11"/>
    </row>
    <row r="3" spans="3:4" ht="12.75">
      <c r="C3" s="1" t="s">
        <v>3</v>
      </c>
      <c r="D3" s="1" t="s">
        <v>2</v>
      </c>
    </row>
    <row r="4" spans="3:4" ht="12.75">
      <c r="C4" s="1"/>
      <c r="D4" s="1"/>
    </row>
    <row r="5" spans="3:4" ht="12.75">
      <c r="C5" s="1" t="s">
        <v>1</v>
      </c>
      <c r="D5" s="1" t="s">
        <v>18</v>
      </c>
    </row>
    <row r="6" spans="3:4" ht="12.75">
      <c r="C6" s="1"/>
      <c r="D6" s="1"/>
    </row>
    <row r="7" spans="3:4" ht="12.75">
      <c r="C7" s="1" t="s">
        <v>4</v>
      </c>
      <c r="D7" s="1" t="s">
        <v>62</v>
      </c>
    </row>
    <row r="10" spans="3:6" ht="12.75">
      <c r="C10" s="2" t="s">
        <v>6</v>
      </c>
      <c r="D10" s="14">
        <v>14046</v>
      </c>
      <c r="E10" s="5"/>
      <c r="F10" s="5"/>
    </row>
    <row r="11" spans="3:6" ht="12.75">
      <c r="C11" s="2" t="s">
        <v>7</v>
      </c>
      <c r="D11" s="15">
        <v>11489</v>
      </c>
      <c r="E11" s="5"/>
      <c r="F11" s="5"/>
    </row>
    <row r="12" spans="3:6" ht="12.75">
      <c r="C12" s="2" t="s">
        <v>8</v>
      </c>
      <c r="D12" s="3">
        <f>D11/D10</f>
        <v>0.8179552897622099</v>
      </c>
      <c r="E12" s="5"/>
      <c r="F12" s="5"/>
    </row>
    <row r="13" spans="3:6" ht="12.75">
      <c r="C13" s="16" t="s">
        <v>45</v>
      </c>
      <c r="D13" s="19">
        <v>389</v>
      </c>
      <c r="E13" s="5"/>
      <c r="F13" s="5"/>
    </row>
    <row r="14" spans="3:6" ht="12.75">
      <c r="C14" s="17" t="s">
        <v>47</v>
      </c>
      <c r="D14" s="20">
        <f>683-389</f>
        <v>294</v>
      </c>
      <c r="E14" s="5"/>
      <c r="F14" s="5"/>
    </row>
    <row r="15" spans="3:6" ht="12.75">
      <c r="C15" s="18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9</v>
      </c>
      <c r="D17" s="6" t="s">
        <v>10</v>
      </c>
      <c r="E17" s="6" t="s">
        <v>11</v>
      </c>
      <c r="F17" s="6" t="s">
        <v>12</v>
      </c>
    </row>
    <row r="18" spans="3:6" ht="12.75">
      <c r="C18" s="2" t="s">
        <v>5</v>
      </c>
      <c r="D18" s="7">
        <v>1974</v>
      </c>
      <c r="E18" s="3">
        <f>D18/D23</f>
        <v>0.18267629094947252</v>
      </c>
      <c r="F18" s="2">
        <v>5</v>
      </c>
    </row>
    <row r="19" spans="3:6" ht="12.75">
      <c r="C19" s="2" t="s">
        <v>60</v>
      </c>
      <c r="D19" s="7">
        <v>242</v>
      </c>
      <c r="E19" s="3">
        <f>D19/D23</f>
        <v>0.022394965759763096</v>
      </c>
      <c r="F19" s="2">
        <v>0</v>
      </c>
    </row>
    <row r="20" spans="3:6" ht="12.75">
      <c r="C20" s="2" t="s">
        <v>28</v>
      </c>
      <c r="D20" s="7">
        <v>6782</v>
      </c>
      <c r="E20" s="3">
        <f>D20/D23</f>
        <v>0.6276142883583194</v>
      </c>
      <c r="F20" s="2">
        <v>20</v>
      </c>
    </row>
    <row r="21" spans="3:6" ht="12.75">
      <c r="C21" s="2" t="s">
        <v>30</v>
      </c>
      <c r="D21" s="7">
        <v>1350</v>
      </c>
      <c r="E21" s="3">
        <f>D21/D23</f>
        <v>0.1249305941143809</v>
      </c>
      <c r="F21" s="2">
        <v>4</v>
      </c>
    </row>
    <row r="22" spans="3:6" ht="12.75">
      <c r="C22" s="2" t="s">
        <v>32</v>
      </c>
      <c r="D22" s="7">
        <v>458</v>
      </c>
      <c r="E22" s="3">
        <f>D22/D23</f>
        <v>0.042383860818064036</v>
      </c>
      <c r="F22" s="2">
        <v>1</v>
      </c>
    </row>
    <row r="23" spans="3:6" ht="12.75">
      <c r="C23" s="6" t="s">
        <v>14</v>
      </c>
      <c r="D23" s="8">
        <f>SUM(D18:D22)</f>
        <v>10806</v>
      </c>
      <c r="E23" s="9"/>
      <c r="F23" s="6">
        <f>SUM(F18:F22)</f>
        <v>30</v>
      </c>
    </row>
    <row r="27" ht="12.75">
      <c r="C27" s="13" t="s">
        <v>15</v>
      </c>
    </row>
    <row r="29" spans="3:4" ht="12.75">
      <c r="C29" s="4" t="s">
        <v>5</v>
      </c>
      <c r="D29" s="4" t="s">
        <v>16</v>
      </c>
    </row>
    <row r="30" spans="3:4" ht="12.75">
      <c r="C30" s="4" t="s">
        <v>60</v>
      </c>
      <c r="D30" s="4" t="s">
        <v>61</v>
      </c>
    </row>
    <row r="31" spans="3:4" ht="12.75">
      <c r="C31" s="12" t="s">
        <v>28</v>
      </c>
      <c r="D31" s="4" t="s">
        <v>29</v>
      </c>
    </row>
    <row r="32" spans="3:4" ht="12.75">
      <c r="C32" s="4" t="s">
        <v>30</v>
      </c>
      <c r="D32" s="4" t="s">
        <v>76</v>
      </c>
    </row>
    <row r="33" spans="3:4" ht="12.75">
      <c r="C33" s="4" t="s">
        <v>32</v>
      </c>
      <c r="D33" s="4" t="s">
        <v>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servello_a</cp:lastModifiedBy>
  <dcterms:created xsi:type="dcterms:W3CDTF">1996-11-05T10:16:36Z</dcterms:created>
  <dcterms:modified xsi:type="dcterms:W3CDTF">2011-06-08T09:00:55Z</dcterms:modified>
  <cp:category/>
  <cp:version/>
  <cp:contentType/>
  <cp:contentStatus/>
</cp:coreProperties>
</file>