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6" activeTab="42"/>
  </bookViews>
  <sheets>
    <sheet name="AGAZZANO" sheetId="1" r:id="rId1"/>
    <sheet name="ALSENO" sheetId="2" r:id="rId2"/>
    <sheet name="BESENZONE" sheetId="3" r:id="rId3"/>
    <sheet name="BETTOLA" sheetId="4" r:id="rId4"/>
    <sheet name="BOBBIO" sheetId="5" r:id="rId5"/>
    <sheet name="CADEO" sheetId="6" r:id="rId6"/>
    <sheet name="CALENDASCO" sheetId="7" r:id="rId7"/>
    <sheet name="CAMINATA" sheetId="8" r:id="rId8"/>
    <sheet name="CAORSO" sheetId="9" r:id="rId9"/>
    <sheet name="CASTELL'ARQUATO" sheetId="10" r:id="rId10"/>
    <sheet name="CASTEL SAN GIOVANNI" sheetId="11" r:id="rId11"/>
    <sheet name="CASTELVETRO PIACENTINO" sheetId="12" r:id="rId12"/>
    <sheet name="CERIGNALE" sheetId="13" r:id="rId13"/>
    <sheet name="COLI" sheetId="14" r:id="rId14"/>
    <sheet name="CORTE BRUGNATELLA" sheetId="15" r:id="rId15"/>
    <sheet name="FARINI" sheetId="16" r:id="rId16"/>
    <sheet name="FERRIERE" sheetId="17" r:id="rId17"/>
    <sheet name="GAZZOLA" sheetId="18" r:id="rId18"/>
    <sheet name="GOSSOLENGO" sheetId="19" r:id="rId19"/>
    <sheet name="GRAGNANO TREBBIENSE" sheetId="20" r:id="rId20"/>
    <sheet name="GROPPARELLO" sheetId="21" r:id="rId21"/>
    <sheet name="LUGAGNANO VAL D'ARDA" sheetId="22" r:id="rId22"/>
    <sheet name="MONTICELLI D'ONGINA" sheetId="23" r:id="rId23"/>
    <sheet name="MORFASSO" sheetId="24" r:id="rId24"/>
    <sheet name="NIBBIANO" sheetId="25" r:id="rId25"/>
    <sheet name="OTTONE" sheetId="26" r:id="rId26"/>
    <sheet name="PECORARA" sheetId="27" r:id="rId27"/>
    <sheet name="PIACENZA" sheetId="28" r:id="rId28"/>
    <sheet name="PIANELLO VAL TIDONE" sheetId="29" r:id="rId29"/>
    <sheet name="PIOZZANO" sheetId="30" r:id="rId30"/>
    <sheet name="PODENZANO" sheetId="31" r:id="rId31"/>
    <sheet name="PONTE DELL'OLIO" sheetId="32" r:id="rId32"/>
    <sheet name="PONTENURE" sheetId="33" r:id="rId33"/>
    <sheet name="RIVERGARO" sheetId="34" r:id="rId34"/>
    <sheet name="SAN GIORGIO PIACENTINO" sheetId="35" r:id="rId35"/>
    <sheet name="SAN PIETRO IN CERRO" sheetId="36" r:id="rId36"/>
    <sheet name="SARMATO" sheetId="37" r:id="rId37"/>
    <sheet name="TRAVO" sheetId="38" r:id="rId38"/>
    <sheet name="VERNASCA" sheetId="39" r:id="rId39"/>
    <sheet name="VIGOLZONE" sheetId="40" r:id="rId40"/>
    <sheet name="VILLANOVA SULL'ARDA" sheetId="41" r:id="rId41"/>
    <sheet name="ZERBA" sheetId="42" r:id="rId42"/>
    <sheet name="ZIANO PIACENTINO" sheetId="43" r:id="rId43"/>
  </sheets>
  <definedNames/>
  <calcPr fullCalcOnLoad="1"/>
</workbook>
</file>

<file path=xl/sharedStrings.xml><?xml version="1.0" encoding="utf-8"?>
<sst xmlns="http://schemas.openxmlformats.org/spreadsheetml/2006/main" count="1593" uniqueCount="87">
  <si>
    <t>COMUNE</t>
  </si>
  <si>
    <t>PROVINCIA</t>
  </si>
  <si>
    <t>ELEZIONI</t>
  </si>
  <si>
    <t>D.C.</t>
  </si>
  <si>
    <t>ELETTORI</t>
  </si>
  <si>
    <t>VOTANTI</t>
  </si>
  <si>
    <t>AFFLUENZA</t>
  </si>
  <si>
    <t>LISTE</t>
  </si>
  <si>
    <t>VOTI</t>
  </si>
  <si>
    <t>%</t>
  </si>
  <si>
    <t>SEGGI</t>
  </si>
  <si>
    <t>REGIONE  EMILIA-ROMAGNA</t>
  </si>
  <si>
    <t>TOT</t>
  </si>
  <si>
    <t>SIGLARIO DELLE LISTE</t>
  </si>
  <si>
    <t>DEMOCRAZIA CRISTIANA</t>
  </si>
  <si>
    <t>PIACENZA</t>
  </si>
  <si>
    <t>CASTELVETRO PIACENTINO</t>
  </si>
  <si>
    <t>MONTICELLI D'ONGINA</t>
  </si>
  <si>
    <t>PODENZANO</t>
  </si>
  <si>
    <t>PONTENURE</t>
  </si>
  <si>
    <t>CASTEL SAN GIOVANNI</t>
  </si>
  <si>
    <t>P.C.I.</t>
  </si>
  <si>
    <t>P.S.I.</t>
  </si>
  <si>
    <t>P.L.I.</t>
  </si>
  <si>
    <t>PARTITO COMUNISTA ITALIANO</t>
  </si>
  <si>
    <t>PARTITO SOCIALISTA ITALIANO</t>
  </si>
  <si>
    <t>PARTITO LIBERALE ITALIANO</t>
  </si>
  <si>
    <t xml:space="preserve">SCHEDE BIANCHE </t>
  </si>
  <si>
    <t>SCHEDE E VOTI NULLI</t>
  </si>
  <si>
    <t>SCHEDE CONT. E NON ATTR.</t>
  </si>
  <si>
    <t>ETEROGENEA</t>
  </si>
  <si>
    <t>P.R.I.</t>
  </si>
  <si>
    <t>PARTITO REPUBBLICANO ITALIANO</t>
  </si>
  <si>
    <t>COMUNALI MAGGIO 1985</t>
  </si>
  <si>
    <t>M.S.I.-D.N.</t>
  </si>
  <si>
    <t>MOVIMENTO SOCIALE ITALIANO-DESTRA NAZIONALE</t>
  </si>
  <si>
    <t>P.S.D.I.</t>
  </si>
  <si>
    <t>PARTITO SOCIALISTA DEMOCRATICO ITALIANO</t>
  </si>
  <si>
    <t>Dem.Prol.</t>
  </si>
  <si>
    <t>DEMOCRAZIA PROLETARIA</t>
  </si>
  <si>
    <t>LISTA VERDE</t>
  </si>
  <si>
    <t>LISTA CIVICA</t>
  </si>
  <si>
    <t>AGAZZA</t>
  </si>
  <si>
    <t>COALIZ. AREA GOV.</t>
  </si>
  <si>
    <t>MISTE DI SINISTRA</t>
  </si>
  <si>
    <t>MISTE DI CENTRO</t>
  </si>
  <si>
    <t>ETEROGENEE</t>
  </si>
  <si>
    <t>ALTRE LISTE</t>
  </si>
  <si>
    <t>P.C.</t>
  </si>
  <si>
    <t>ALTRS LISTE</t>
  </si>
  <si>
    <t>ALSENO</t>
  </si>
  <si>
    <t>BESENZONE</t>
  </si>
  <si>
    <t>BETTOLA</t>
  </si>
  <si>
    <t xml:space="preserve">COALIZ. AREA GOV. </t>
  </si>
  <si>
    <t>BOBBIO</t>
  </si>
  <si>
    <t>CADEO</t>
  </si>
  <si>
    <t>CALENDASCO</t>
  </si>
  <si>
    <t>CAMINATA</t>
  </si>
  <si>
    <t>CAORSO</t>
  </si>
  <si>
    <t>CASTELL'ARQUATO</t>
  </si>
  <si>
    <t>CERIGNALE</t>
  </si>
  <si>
    <t>COLI</t>
  </si>
  <si>
    <t>CORTE BRUGNATELLA</t>
  </si>
  <si>
    <t>FARINI</t>
  </si>
  <si>
    <t>FERRIERE</t>
  </si>
  <si>
    <t>GAZZOLA</t>
  </si>
  <si>
    <t>GOSSOLENGO</t>
  </si>
  <si>
    <t>GRAGNANO TREBBIENSE</t>
  </si>
  <si>
    <t>GROPPARELLO</t>
  </si>
  <si>
    <t>LUGAGNANO VAL D'ARDA</t>
  </si>
  <si>
    <t>MORFASSO</t>
  </si>
  <si>
    <t>NIBBIANO</t>
  </si>
  <si>
    <t>OTTONE</t>
  </si>
  <si>
    <t>PECORARA</t>
  </si>
  <si>
    <t>PIANELLO VAL TIDONE</t>
  </si>
  <si>
    <t>PIOZZANO</t>
  </si>
  <si>
    <t>PONTE DELL'OLIO</t>
  </si>
  <si>
    <t>RIVERGARO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</si>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</sst>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5"/>
  <dimension ref="C1:F34"/>
  <sheetViews>
    <sheetView workbookViewId="0" topLeftCell="A1">
      <selection activeCell="D45" sqref="D4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42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1687</v>
      </c>
      <c r="E10" s="5"/>
      <c r="F10" s="5"/>
    </row>
    <row r="11" spans="3:6" ht="12.75">
      <c r="C11" s="2" t="s">
        <v>5</v>
      </c>
      <c r="D11" s="14">
        <v>1586</v>
      </c>
      <c r="E11" s="5"/>
      <c r="F11" s="5"/>
    </row>
    <row r="12" spans="3:6" ht="12.75">
      <c r="C12" s="2" t="s">
        <v>6</v>
      </c>
      <c r="D12" s="3">
        <f>D11/D10</f>
        <v>0.940130409010077</v>
      </c>
      <c r="E12" s="5"/>
      <c r="F12" s="5"/>
    </row>
    <row r="13" spans="3:6" ht="12.75">
      <c r="C13" s="15" t="s">
        <v>27</v>
      </c>
      <c r="D13" s="16">
        <v>91</v>
      </c>
      <c r="E13" s="5"/>
      <c r="F13" s="5"/>
    </row>
    <row r="14" spans="3:6" ht="12.75">
      <c r="C14" s="17" t="s">
        <v>28</v>
      </c>
      <c r="D14" s="18">
        <f>122-91</f>
        <v>31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585</v>
      </c>
      <c r="E18" s="3">
        <f>D18/D26</f>
        <v>0.5411655874190564</v>
      </c>
      <c r="F18" s="2">
        <v>12</v>
      </c>
    </row>
    <row r="19" spans="3:6" ht="12.75">
      <c r="C19" s="2" t="s">
        <v>21</v>
      </c>
      <c r="D19" s="7">
        <v>291</v>
      </c>
      <c r="E19" s="3">
        <f>D19/D26</f>
        <v>0.26919518963922295</v>
      </c>
      <c r="F19" s="2">
        <v>3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45</v>
      </c>
      <c r="D23" s="2">
        <v>0</v>
      </c>
      <c r="E23" s="3">
        <f>D24/D26</f>
        <v>0.18963922294172064</v>
      </c>
      <c r="F23" s="2">
        <v>0</v>
      </c>
    </row>
    <row r="24" spans="3:6" ht="12.75">
      <c r="C24" s="2" t="s">
        <v>46</v>
      </c>
      <c r="D24" s="2">
        <v>205</v>
      </c>
      <c r="E24" s="3">
        <f>D24/D26</f>
        <v>0.18963922294172064</v>
      </c>
      <c r="F24" s="2">
        <v>0</v>
      </c>
    </row>
    <row r="25" spans="3:6" ht="12.75">
      <c r="C25" s="2" t="s">
        <v>47</v>
      </c>
      <c r="D25" s="2">
        <v>0</v>
      </c>
      <c r="E25" s="3">
        <v>0</v>
      </c>
      <c r="F25" s="2">
        <v>0</v>
      </c>
    </row>
    <row r="26" spans="3:6" ht="12.75">
      <c r="C26" s="6" t="s">
        <v>12</v>
      </c>
      <c r="D26" s="8">
        <f>SUM(D18:D25)</f>
        <v>1081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22</v>
      </c>
      <c r="D33" s="4" t="s">
        <v>25</v>
      </c>
    </row>
    <row r="34" spans="3:4" ht="12.75">
      <c r="C34" s="4" t="s">
        <v>31</v>
      </c>
      <c r="D34" s="4" t="s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56"/>
  <dimension ref="C1:F34"/>
  <sheetViews>
    <sheetView workbookViewId="0" topLeftCell="A4">
      <selection activeCell="F26" sqref="F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59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3829</v>
      </c>
      <c r="E10" s="5"/>
      <c r="F10" s="5"/>
    </row>
    <row r="11" spans="3:6" ht="12.75">
      <c r="C11" s="2" t="s">
        <v>5</v>
      </c>
      <c r="D11" s="14">
        <v>3486</v>
      </c>
      <c r="E11" s="5"/>
      <c r="F11" s="5"/>
    </row>
    <row r="12" spans="3:6" ht="12.75">
      <c r="C12" s="2" t="s">
        <v>6</v>
      </c>
      <c r="D12" s="3">
        <f>D11/D10</f>
        <v>0.9104204753199269</v>
      </c>
      <c r="E12" s="5"/>
      <c r="F12" s="5"/>
    </row>
    <row r="13" spans="3:6" ht="12.75">
      <c r="C13" s="15" t="s">
        <v>27</v>
      </c>
      <c r="D13" s="16">
        <v>242</v>
      </c>
      <c r="E13" s="5"/>
      <c r="F13" s="5"/>
    </row>
    <row r="14" spans="3:6" ht="12.75">
      <c r="C14" s="17" t="s">
        <v>28</v>
      </c>
      <c r="D14" s="18">
        <f>325-242</f>
        <v>83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1081</v>
      </c>
      <c r="E22" s="3">
        <f>D22/D26</f>
        <v>0.44929343308395675</v>
      </c>
      <c r="F22" s="2">
        <v>4</v>
      </c>
    </row>
    <row r="23" spans="3:6" ht="12.75">
      <c r="C23" s="2" t="s">
        <v>45</v>
      </c>
      <c r="D23" s="2">
        <v>1325</v>
      </c>
      <c r="E23" s="3">
        <f>D23/D26</f>
        <v>0.5507065669160432</v>
      </c>
      <c r="F23" s="2">
        <v>16</v>
      </c>
    </row>
    <row r="24" spans="3:6" ht="12.75">
      <c r="C24" s="2" t="s">
        <v>46</v>
      </c>
      <c r="D24" s="2">
        <v>0</v>
      </c>
      <c r="E24" s="3">
        <f>D25/D26</f>
        <v>0</v>
      </c>
      <c r="F24" s="2">
        <v>0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2406</v>
      </c>
      <c r="E26" s="9"/>
      <c r="F26" s="6">
        <f>SUM(F18:F25)</f>
        <v>20</v>
      </c>
    </row>
    <row r="30" ht="12.75">
      <c r="C30" s="12" t="s">
        <v>13</v>
      </c>
    </row>
    <row r="31" ht="12.75">
      <c r="C31" s="12"/>
    </row>
    <row r="32" spans="3:4" ht="12.75">
      <c r="C32" s="4" t="s">
        <v>3</v>
      </c>
      <c r="D32" s="4" t="s">
        <v>14</v>
      </c>
    </row>
    <row r="33" spans="3:4" ht="12.75">
      <c r="C33" s="4" t="s">
        <v>21</v>
      </c>
      <c r="D33" s="4" t="s">
        <v>24</v>
      </c>
    </row>
    <row r="34" spans="3:4" ht="12.75">
      <c r="C34" s="4" t="s">
        <v>31</v>
      </c>
      <c r="D34" s="4" t="s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53"/>
  <dimension ref="C1:F36"/>
  <sheetViews>
    <sheetView workbookViewId="0" topLeftCell="A1">
      <selection activeCell="D20" sqref="D2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20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9826</v>
      </c>
      <c r="E10" s="5"/>
      <c r="F10" s="5"/>
    </row>
    <row r="11" spans="3:6" ht="12.75">
      <c r="C11" s="2" t="s">
        <v>5</v>
      </c>
      <c r="D11" s="14">
        <v>9163</v>
      </c>
      <c r="E11" s="5"/>
      <c r="F11" s="5"/>
    </row>
    <row r="12" spans="3:6" ht="12.75">
      <c r="C12" s="2" t="s">
        <v>6</v>
      </c>
      <c r="D12" s="3">
        <f>D11/D10</f>
        <v>0.9325259515570934</v>
      </c>
      <c r="E12" s="5"/>
      <c r="F12" s="5"/>
    </row>
    <row r="13" spans="3:6" ht="12.75">
      <c r="C13" s="15" t="s">
        <v>27</v>
      </c>
      <c r="D13" s="16">
        <v>363</v>
      </c>
      <c r="E13" s="5"/>
      <c r="F13" s="5"/>
    </row>
    <row r="14" spans="3:6" ht="12.75">
      <c r="C14" s="17" t="s">
        <v>28</v>
      </c>
      <c r="D14" s="18">
        <f>558-363</f>
        <v>195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21</v>
      </c>
      <c r="D18" s="7">
        <v>3376</v>
      </c>
      <c r="E18" s="3">
        <f>D18/D25</f>
        <v>0.3923300406740267</v>
      </c>
      <c r="F18" s="2">
        <v>13</v>
      </c>
    </row>
    <row r="19" spans="3:6" ht="12.75">
      <c r="C19" s="2" t="s">
        <v>36</v>
      </c>
      <c r="D19" s="7">
        <v>414</v>
      </c>
      <c r="E19" s="3">
        <f>D19/D25</f>
        <v>0.04811156304474143</v>
      </c>
      <c r="F19" s="2">
        <v>1</v>
      </c>
    </row>
    <row r="20" spans="3:6" ht="12.75">
      <c r="C20" s="2" t="s">
        <v>23</v>
      </c>
      <c r="D20" s="2">
        <v>183</v>
      </c>
      <c r="E20" s="3">
        <f>D20/D25</f>
        <v>0.02126670540383498</v>
      </c>
      <c r="F20" s="2">
        <v>0</v>
      </c>
    </row>
    <row r="21" spans="3:6" ht="12.75">
      <c r="C21" s="2" t="s">
        <v>31</v>
      </c>
      <c r="D21" s="2">
        <v>99</v>
      </c>
      <c r="E21" s="3">
        <f>D21/D25</f>
        <v>0.011504938988959906</v>
      </c>
      <c r="F21" s="2">
        <v>0</v>
      </c>
    </row>
    <row r="22" spans="3:6" ht="12.75">
      <c r="C22" s="2" t="s">
        <v>22</v>
      </c>
      <c r="D22" s="2">
        <v>1547</v>
      </c>
      <c r="E22" s="3">
        <f>D22/D25</f>
        <v>0.1797791981406159</v>
      </c>
      <c r="F22" s="2">
        <v>5</v>
      </c>
    </row>
    <row r="23" spans="3:6" ht="12.75">
      <c r="C23" s="2" t="s">
        <v>34</v>
      </c>
      <c r="D23" s="2">
        <v>532</v>
      </c>
      <c r="E23" s="3">
        <f>D24/D25</f>
        <v>0.28518303312027893</v>
      </c>
      <c r="F23" s="2">
        <v>2</v>
      </c>
    </row>
    <row r="24" spans="3:6" ht="12.75">
      <c r="C24" s="2" t="s">
        <v>3</v>
      </c>
      <c r="D24" s="2">
        <v>2454</v>
      </c>
      <c r="E24" s="3">
        <f>D24/D25</f>
        <v>0.28518303312027893</v>
      </c>
      <c r="F24" s="2">
        <v>9</v>
      </c>
    </row>
    <row r="25" spans="3:6" ht="12.75">
      <c r="C25" s="6" t="s">
        <v>12</v>
      </c>
      <c r="D25" s="8">
        <f>SUM(D18:D24)</f>
        <v>8605</v>
      </c>
      <c r="E25" s="9"/>
      <c r="F25" s="6">
        <f>SUM(F18:F24)</f>
        <v>30</v>
      </c>
    </row>
    <row r="29" ht="12.75">
      <c r="C29" s="12" t="s">
        <v>13</v>
      </c>
    </row>
    <row r="31" spans="3:4" ht="12.75">
      <c r="C31" s="4" t="s">
        <v>21</v>
      </c>
      <c r="D31" s="4" t="s">
        <v>24</v>
      </c>
    </row>
    <row r="32" spans="3:4" ht="12.75">
      <c r="C32" s="4" t="s">
        <v>22</v>
      </c>
      <c r="D32" s="4" t="s">
        <v>25</v>
      </c>
    </row>
    <row r="33" spans="3:4" ht="12.75">
      <c r="C33" s="4" t="s">
        <v>3</v>
      </c>
      <c r="D33" s="4" t="s">
        <v>14</v>
      </c>
    </row>
    <row r="34" spans="3:4" ht="12.75">
      <c r="C34" s="21" t="s">
        <v>34</v>
      </c>
      <c r="D34" s="4" t="s">
        <v>35</v>
      </c>
    </row>
    <row r="35" spans="3:4" ht="12.75">
      <c r="C35" s="21" t="s">
        <v>36</v>
      </c>
      <c r="D35" s="4" t="s">
        <v>37</v>
      </c>
    </row>
    <row r="36" spans="3:4" ht="12.75">
      <c r="C36" s="4" t="s">
        <v>23</v>
      </c>
      <c r="D36" s="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54"/>
  <dimension ref="C1:F36"/>
  <sheetViews>
    <sheetView workbookViewId="0" topLeftCell="A4">
      <selection activeCell="D44" sqref="D4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16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4096</v>
      </c>
      <c r="E10" s="5"/>
      <c r="F10" s="5"/>
    </row>
    <row r="11" spans="3:6" ht="12.75">
      <c r="C11" s="2" t="s">
        <v>5</v>
      </c>
      <c r="D11" s="14">
        <v>3935</v>
      </c>
      <c r="E11" s="5"/>
      <c r="F11" s="5"/>
    </row>
    <row r="12" spans="3:6" ht="12.75">
      <c r="C12" s="2" t="s">
        <v>6</v>
      </c>
      <c r="D12" s="3">
        <f>D11/D10</f>
        <v>0.960693359375</v>
      </c>
      <c r="E12" s="5"/>
      <c r="F12" s="5"/>
    </row>
    <row r="13" spans="3:6" ht="12.75">
      <c r="C13" s="15" t="s">
        <v>27</v>
      </c>
      <c r="D13" s="16">
        <v>149</v>
      </c>
      <c r="E13" s="5"/>
      <c r="F13" s="5"/>
    </row>
    <row r="14" spans="3:6" ht="12.75">
      <c r="C14" s="17" t="s">
        <v>28</v>
      </c>
      <c r="D14" s="18">
        <v>102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21</v>
      </c>
      <c r="D18" s="7">
        <v>1701</v>
      </c>
      <c r="E18" s="3">
        <f>D18/D24</f>
        <v>0.46172638436482083</v>
      </c>
      <c r="F18" s="2">
        <v>10</v>
      </c>
    </row>
    <row r="19" spans="3:6" ht="12.75">
      <c r="C19" s="2" t="s">
        <v>34</v>
      </c>
      <c r="D19" s="7">
        <v>149</v>
      </c>
      <c r="E19" s="3">
        <f>D19/D24</f>
        <v>0.04044516829533116</v>
      </c>
      <c r="F19" s="2">
        <v>0</v>
      </c>
    </row>
    <row r="20" spans="3:6" ht="12.75">
      <c r="C20" s="2" t="s">
        <v>38</v>
      </c>
      <c r="D20" s="2">
        <v>77</v>
      </c>
      <c r="E20" s="3">
        <f>D20/D24</f>
        <v>0.020901194353963082</v>
      </c>
      <c r="F20" s="2">
        <v>0</v>
      </c>
    </row>
    <row r="21" spans="3:6" ht="12.75">
      <c r="C21" s="2" t="s">
        <v>36</v>
      </c>
      <c r="D21" s="2">
        <v>161</v>
      </c>
      <c r="E21" s="3">
        <f>D21/D24</f>
        <v>0.04370249728555917</v>
      </c>
      <c r="F21" s="2">
        <v>1</v>
      </c>
    </row>
    <row r="22" spans="3:6" ht="12.75">
      <c r="C22" s="2" t="s">
        <v>22</v>
      </c>
      <c r="D22" s="2">
        <v>438</v>
      </c>
      <c r="E22" s="3">
        <f>D22/D24</f>
        <v>0.11889250814332247</v>
      </c>
      <c r="F22" s="2">
        <v>2</v>
      </c>
    </row>
    <row r="23" spans="3:6" ht="12.75">
      <c r="C23" s="2" t="s">
        <v>3</v>
      </c>
      <c r="D23" s="2">
        <v>1158</v>
      </c>
      <c r="E23" s="3">
        <f>D23/D24</f>
        <v>0.31433224755700323</v>
      </c>
      <c r="F23" s="2">
        <v>7</v>
      </c>
    </row>
    <row r="24" spans="3:6" ht="12.75">
      <c r="C24" s="6" t="s">
        <v>12</v>
      </c>
      <c r="D24" s="8">
        <f>SUM(D18:D23)</f>
        <v>3684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21</v>
      </c>
      <c r="D30" s="4" t="s">
        <v>24</v>
      </c>
    </row>
    <row r="31" spans="3:4" ht="12.75">
      <c r="C31" s="4" t="s">
        <v>22</v>
      </c>
      <c r="D31" s="4" t="s">
        <v>25</v>
      </c>
    </row>
    <row r="32" spans="3:4" ht="12.75">
      <c r="C32" s="4" t="s">
        <v>3</v>
      </c>
      <c r="D32" s="4" t="s">
        <v>14</v>
      </c>
    </row>
    <row r="33" spans="3:4" ht="12.75">
      <c r="C33" s="21" t="s">
        <v>34</v>
      </c>
      <c r="D33" s="4" t="s">
        <v>35</v>
      </c>
    </row>
    <row r="34" spans="3:4" ht="12.75">
      <c r="C34" s="21" t="s">
        <v>36</v>
      </c>
      <c r="D34" s="4" t="s">
        <v>37</v>
      </c>
    </row>
    <row r="35" spans="3:4" ht="12.75">
      <c r="C35" s="4" t="s">
        <v>23</v>
      </c>
      <c r="D35" s="4" t="s">
        <v>26</v>
      </c>
    </row>
    <row r="36" spans="3:4" ht="12.75">
      <c r="C36" s="4" t="s">
        <v>38</v>
      </c>
      <c r="D36" s="4" t="s">
        <v>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78"/>
  <dimension ref="C1:F37"/>
  <sheetViews>
    <sheetView workbookViewId="0" topLeftCell="A1">
      <selection activeCell="E25" sqref="E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60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369</v>
      </c>
      <c r="E10" s="5"/>
      <c r="F10" s="5"/>
    </row>
    <row r="11" spans="3:6" ht="12.75">
      <c r="C11" s="2" t="s">
        <v>5</v>
      </c>
      <c r="D11" s="14">
        <v>338</v>
      </c>
      <c r="E11" s="5"/>
      <c r="F11" s="5"/>
    </row>
    <row r="12" spans="3:6" ht="12.75">
      <c r="C12" s="2" t="s">
        <v>6</v>
      </c>
      <c r="D12" s="3">
        <f>D11/D10</f>
        <v>0.9159891598915989</v>
      </c>
      <c r="E12" s="5"/>
      <c r="F12" s="5"/>
    </row>
    <row r="13" spans="3:6" ht="12.75">
      <c r="C13" s="15" t="s">
        <v>27</v>
      </c>
      <c r="D13" s="16">
        <v>9</v>
      </c>
      <c r="E13" s="5"/>
      <c r="F13" s="5"/>
    </row>
    <row r="14" spans="3:6" ht="12.75">
      <c r="C14" s="17" t="s">
        <v>28</v>
      </c>
      <c r="D14" s="18">
        <f>15-8</f>
        <v>7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188</v>
      </c>
      <c r="E18" s="3">
        <f>D18/D26</f>
        <v>0.6084142394822006</v>
      </c>
      <c r="F18" s="2">
        <v>12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45</v>
      </c>
      <c r="D23" s="2">
        <v>0</v>
      </c>
      <c r="E23" s="3">
        <f>D24/D26</f>
        <v>0.39158576051779936</v>
      </c>
      <c r="F23" s="2">
        <v>0</v>
      </c>
    </row>
    <row r="24" spans="3:6" ht="12.75">
      <c r="C24" s="2" t="s">
        <v>46</v>
      </c>
      <c r="D24" s="2">
        <v>121</v>
      </c>
      <c r="E24" s="3">
        <f>D24/D26</f>
        <v>0.39158576051779936</v>
      </c>
      <c r="F24" s="2">
        <v>3</v>
      </c>
    </row>
    <row r="25" spans="3:6" ht="12.75">
      <c r="C25" s="2" t="s">
        <v>47</v>
      </c>
      <c r="D25" s="2">
        <v>0</v>
      </c>
      <c r="E25" s="3">
        <v>0</v>
      </c>
      <c r="F25" s="2">
        <v>0</v>
      </c>
    </row>
    <row r="26" spans="3:6" ht="12.75">
      <c r="C26" s="6" t="s">
        <v>12</v>
      </c>
      <c r="D26" s="8">
        <f>SUM(D18:D25)</f>
        <v>309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21</v>
      </c>
      <c r="D32" s="4" t="s">
        <v>24</v>
      </c>
    </row>
    <row r="33" spans="3:4" ht="12.75">
      <c r="C33" s="4" t="s">
        <v>22</v>
      </c>
      <c r="D33" s="4" t="s">
        <v>25</v>
      </c>
    </row>
    <row r="34" spans="3:4" ht="12.75">
      <c r="C34" s="4" t="s">
        <v>3</v>
      </c>
      <c r="D34" s="4" t="s">
        <v>14</v>
      </c>
    </row>
    <row r="35" spans="3:4" ht="12.75">
      <c r="C35" s="21" t="s">
        <v>34</v>
      </c>
      <c r="D35" s="4" t="s">
        <v>35</v>
      </c>
    </row>
    <row r="36" spans="3:4" ht="12.75">
      <c r="C36" s="21" t="s">
        <v>36</v>
      </c>
      <c r="D36" s="4" t="s">
        <v>37</v>
      </c>
    </row>
    <row r="37" spans="3:4" ht="12.75">
      <c r="C37" s="4" t="s">
        <v>23</v>
      </c>
      <c r="D37" s="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77"/>
  <dimension ref="C1:F37"/>
  <sheetViews>
    <sheetView workbookViewId="0" topLeftCell="A1">
      <selection activeCell="D26" sqref="D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61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1214</v>
      </c>
      <c r="E10" s="5"/>
      <c r="F10" s="5"/>
    </row>
    <row r="11" spans="3:6" ht="12.75">
      <c r="C11" s="2" t="s">
        <v>5</v>
      </c>
      <c r="D11" s="14">
        <v>1122</v>
      </c>
      <c r="E11" s="5"/>
      <c r="F11" s="5"/>
    </row>
    <row r="12" spans="3:6" ht="12.75">
      <c r="C12" s="2" t="s">
        <v>6</v>
      </c>
      <c r="D12" s="3">
        <f>D11/D10</f>
        <v>0.9242174629324547</v>
      </c>
      <c r="E12" s="5"/>
      <c r="F12" s="5"/>
    </row>
    <row r="13" spans="3:6" ht="12.75">
      <c r="C13" s="15" t="s">
        <v>27</v>
      </c>
      <c r="D13" s="16">
        <v>28</v>
      </c>
      <c r="E13" s="5"/>
      <c r="F13" s="5"/>
    </row>
    <row r="14" spans="3:6" ht="12.75">
      <c r="C14" s="17" t="s">
        <v>28</v>
      </c>
      <c r="D14" s="18">
        <f>46-28</f>
        <v>18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731</v>
      </c>
      <c r="E18" s="3">
        <f>D18/D26</f>
        <v>0.779317697228145</v>
      </c>
      <c r="F18" s="2">
        <v>12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45</v>
      </c>
      <c r="D23" s="2">
        <v>0</v>
      </c>
      <c r="E23" s="3">
        <f>D24/D26</f>
        <v>0.22068230277185502</v>
      </c>
      <c r="F23" s="2">
        <v>0</v>
      </c>
    </row>
    <row r="24" spans="3:6" ht="12.75">
      <c r="C24" s="2" t="s">
        <v>46</v>
      </c>
      <c r="D24" s="2">
        <v>207</v>
      </c>
      <c r="E24" s="3">
        <f>D24/D26</f>
        <v>0.22068230277185502</v>
      </c>
      <c r="F24" s="2">
        <v>3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938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21</v>
      </c>
      <c r="D32" s="4" t="s">
        <v>24</v>
      </c>
    </row>
    <row r="33" spans="3:4" ht="12.75">
      <c r="C33" s="4" t="s">
        <v>22</v>
      </c>
      <c r="D33" s="4" t="s">
        <v>25</v>
      </c>
    </row>
    <row r="34" spans="3:4" ht="12.75">
      <c r="C34" s="4" t="s">
        <v>3</v>
      </c>
      <c r="D34" s="4" t="s">
        <v>14</v>
      </c>
    </row>
    <row r="35" spans="3:4" ht="12.75">
      <c r="C35" s="21" t="s">
        <v>34</v>
      </c>
      <c r="D35" s="4" t="s">
        <v>35</v>
      </c>
    </row>
    <row r="36" spans="3:4" ht="12.75">
      <c r="C36" s="21" t="s">
        <v>36</v>
      </c>
      <c r="D36" s="4" t="s">
        <v>37</v>
      </c>
    </row>
    <row r="37" spans="3:4" ht="12.75">
      <c r="C37" s="4" t="s">
        <v>23</v>
      </c>
      <c r="D37" s="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76"/>
  <dimension ref="C1:F37"/>
  <sheetViews>
    <sheetView workbookViewId="0" topLeftCell="A1">
      <selection activeCell="F26" sqref="F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62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892</v>
      </c>
      <c r="E10" s="5"/>
      <c r="F10" s="5"/>
    </row>
    <row r="11" spans="3:6" ht="12.75">
      <c r="C11" s="2" t="s">
        <v>5</v>
      </c>
      <c r="D11" s="14">
        <v>831</v>
      </c>
      <c r="E11" s="5"/>
      <c r="F11" s="5"/>
    </row>
    <row r="12" spans="3:6" ht="12.75">
      <c r="C12" s="2" t="s">
        <v>6</v>
      </c>
      <c r="D12" s="3">
        <f>D11/D10</f>
        <v>0.9316143497757847</v>
      </c>
      <c r="E12" s="5"/>
      <c r="F12" s="5"/>
    </row>
    <row r="13" spans="3:6" ht="12.75">
      <c r="C13" s="15" t="s">
        <v>27</v>
      </c>
      <c r="D13" s="16">
        <f>15</f>
        <v>15</v>
      </c>
      <c r="E13" s="5"/>
      <c r="F13" s="5"/>
    </row>
    <row r="14" spans="3:6" ht="12.75">
      <c r="C14" s="17" t="s">
        <v>28</v>
      </c>
      <c r="D14" s="18">
        <f>21-15</f>
        <v>6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v>0</v>
      </c>
      <c r="F21" s="2">
        <v>0</v>
      </c>
    </row>
    <row r="22" spans="3:6" ht="12.75">
      <c r="C22" s="2" t="s">
        <v>44</v>
      </c>
      <c r="D22" s="2">
        <v>320</v>
      </c>
      <c r="E22" s="3">
        <f>D22/D26</f>
        <v>0.41939711664482304</v>
      </c>
      <c r="F22" s="2">
        <v>3</v>
      </c>
    </row>
    <row r="23" spans="3:6" ht="12.75">
      <c r="C23" s="2" t="s">
        <v>45</v>
      </c>
      <c r="D23" s="2">
        <v>443</v>
      </c>
      <c r="E23" s="3">
        <f>D24/D26</f>
        <v>0</v>
      </c>
      <c r="F23" s="2">
        <v>12</v>
      </c>
    </row>
    <row r="24" spans="3:6" ht="12.75">
      <c r="C24" s="2" t="s">
        <v>46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763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21</v>
      </c>
      <c r="D32" s="4" t="s">
        <v>24</v>
      </c>
    </row>
    <row r="33" spans="3:4" ht="12.75">
      <c r="C33" s="4" t="s">
        <v>22</v>
      </c>
      <c r="D33" s="4" t="s">
        <v>25</v>
      </c>
    </row>
    <row r="34" spans="3:4" ht="12.75">
      <c r="C34" s="4" t="s">
        <v>3</v>
      </c>
      <c r="D34" s="4" t="s">
        <v>14</v>
      </c>
    </row>
    <row r="35" spans="3:4" ht="12.75">
      <c r="C35" s="21" t="s">
        <v>34</v>
      </c>
      <c r="D35" s="4" t="s">
        <v>35</v>
      </c>
    </row>
    <row r="36" spans="3:4" ht="12.75">
      <c r="C36" s="21" t="s">
        <v>36</v>
      </c>
      <c r="D36" s="4" t="s">
        <v>37</v>
      </c>
    </row>
    <row r="37" spans="3:4" ht="12.75">
      <c r="C37" s="4" t="s">
        <v>23</v>
      </c>
      <c r="D37" s="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75"/>
  <dimension ref="C1:F37"/>
  <sheetViews>
    <sheetView workbookViewId="0" topLeftCell="A1">
      <selection activeCell="D26" sqref="D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63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2947</v>
      </c>
      <c r="E10" s="5"/>
      <c r="F10" s="5"/>
    </row>
    <row r="11" spans="3:6" ht="12.75">
      <c r="C11" s="2" t="s">
        <v>5</v>
      </c>
      <c r="D11" s="14">
        <v>2138</v>
      </c>
      <c r="E11" s="5"/>
      <c r="F11" s="5"/>
    </row>
    <row r="12" spans="3:6" ht="12.75">
      <c r="C12" s="2" t="s">
        <v>6</v>
      </c>
      <c r="D12" s="3">
        <f>D11/D10</f>
        <v>0.7254835425856804</v>
      </c>
      <c r="E12" s="5"/>
      <c r="F12" s="5"/>
    </row>
    <row r="13" spans="3:6" ht="12.75">
      <c r="C13" s="15" t="s">
        <v>27</v>
      </c>
      <c r="D13" s="16">
        <v>92</v>
      </c>
      <c r="E13" s="5"/>
      <c r="F13" s="5"/>
    </row>
    <row r="14" spans="3:6" ht="12.75">
      <c r="C14" s="17" t="s">
        <v>28</v>
      </c>
      <c r="D14" s="18">
        <f>121-92</f>
        <v>29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990</v>
      </c>
      <c r="E18" s="3">
        <f>D18/D26</f>
        <v>0.5574324324324325</v>
      </c>
      <c r="F18" s="2">
        <v>12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45</v>
      </c>
      <c r="D23" s="2">
        <v>0</v>
      </c>
      <c r="E23" s="3">
        <f>D24/D26</f>
        <v>0.44256756756756754</v>
      </c>
      <c r="F23" s="2">
        <v>0</v>
      </c>
    </row>
    <row r="24" spans="3:6" ht="12.75">
      <c r="C24" s="2" t="s">
        <v>46</v>
      </c>
      <c r="D24" s="2">
        <v>786</v>
      </c>
      <c r="E24" s="3">
        <f>D24/D26</f>
        <v>0.44256756756756754</v>
      </c>
      <c r="F24" s="2">
        <v>3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1776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21</v>
      </c>
      <c r="D32" s="4" t="s">
        <v>24</v>
      </c>
    </row>
    <row r="33" spans="3:4" ht="12.75">
      <c r="C33" s="4" t="s">
        <v>22</v>
      </c>
      <c r="D33" s="4" t="s">
        <v>25</v>
      </c>
    </row>
    <row r="34" spans="3:4" ht="12.75">
      <c r="C34" s="4" t="s">
        <v>3</v>
      </c>
      <c r="D34" s="4" t="s">
        <v>14</v>
      </c>
    </row>
    <row r="35" spans="3:4" ht="12.75">
      <c r="C35" s="21" t="s">
        <v>34</v>
      </c>
      <c r="D35" s="4" t="s">
        <v>35</v>
      </c>
    </row>
    <row r="36" spans="3:4" ht="12.75">
      <c r="C36" s="21" t="s">
        <v>36</v>
      </c>
      <c r="D36" s="4" t="s">
        <v>37</v>
      </c>
    </row>
    <row r="37" spans="3:4" ht="12.75">
      <c r="C37" s="4" t="s">
        <v>23</v>
      </c>
      <c r="D37" s="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73"/>
  <dimension ref="C1:F37"/>
  <sheetViews>
    <sheetView workbookViewId="0" topLeftCell="A1">
      <selection activeCell="D25" sqref="D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64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3043</v>
      </c>
      <c r="E10" s="5"/>
      <c r="F10" s="5"/>
    </row>
    <row r="11" spans="3:6" ht="12.75">
      <c r="C11" s="2" t="s">
        <v>5</v>
      </c>
      <c r="D11" s="14">
        <v>2105</v>
      </c>
      <c r="E11" s="5"/>
      <c r="F11" s="5"/>
    </row>
    <row r="12" spans="3:6" ht="12.75">
      <c r="C12" s="2" t="s">
        <v>6</v>
      </c>
      <c r="D12" s="3">
        <f>D11/D10</f>
        <v>0.6917515609595793</v>
      </c>
      <c r="E12" s="5"/>
      <c r="F12" s="5"/>
    </row>
    <row r="13" spans="3:6" ht="12.75">
      <c r="C13" s="15" t="s">
        <v>27</v>
      </c>
      <c r="D13" s="16">
        <v>97</v>
      </c>
      <c r="E13" s="5"/>
      <c r="F13" s="5"/>
    </row>
    <row r="14" spans="3:6" ht="12.75">
      <c r="C14" s="17" t="s">
        <v>28</v>
      </c>
      <c r="D14" s="18">
        <f>127-97</f>
        <v>30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933</v>
      </c>
      <c r="E18" s="3">
        <f>D18/D26</f>
        <v>0.5362068965517242</v>
      </c>
      <c r="F18" s="2">
        <v>16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45</v>
      </c>
      <c r="D23" s="2">
        <v>0</v>
      </c>
      <c r="E23" s="3">
        <f>D24/D26</f>
        <v>0.46379310344827585</v>
      </c>
      <c r="F23" s="2">
        <v>0</v>
      </c>
    </row>
    <row r="24" spans="3:6" ht="12.75">
      <c r="C24" s="2" t="s">
        <v>46</v>
      </c>
      <c r="D24" s="2">
        <v>807</v>
      </c>
      <c r="E24" s="3">
        <f>D24/D26</f>
        <v>0.46379310344827585</v>
      </c>
      <c r="F24" s="2">
        <v>4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1740</v>
      </c>
      <c r="E26" s="9"/>
      <c r="F26" s="6">
        <f>SUM(F18:F25)</f>
        <v>20</v>
      </c>
    </row>
    <row r="30" ht="12.75">
      <c r="C30" s="12" t="s">
        <v>13</v>
      </c>
    </row>
    <row r="32" spans="3:4" ht="12.75">
      <c r="C32" s="4" t="s">
        <v>21</v>
      </c>
      <c r="D32" s="4" t="s">
        <v>24</v>
      </c>
    </row>
    <row r="33" spans="3:4" ht="12.75">
      <c r="C33" s="4" t="s">
        <v>22</v>
      </c>
      <c r="D33" s="4" t="s">
        <v>25</v>
      </c>
    </row>
    <row r="34" spans="3:4" ht="12.75">
      <c r="C34" s="4" t="s">
        <v>3</v>
      </c>
      <c r="D34" s="4" t="s">
        <v>14</v>
      </c>
    </row>
    <row r="35" spans="3:4" ht="12.75">
      <c r="C35" s="21" t="s">
        <v>34</v>
      </c>
      <c r="D35" s="4" t="s">
        <v>35</v>
      </c>
    </row>
    <row r="36" spans="3:4" ht="12.75">
      <c r="C36" s="21" t="s">
        <v>36</v>
      </c>
      <c r="D36" s="4" t="s">
        <v>37</v>
      </c>
    </row>
    <row r="37" spans="3:4" ht="12.75">
      <c r="C37" s="4" t="s">
        <v>23</v>
      </c>
      <c r="D37" s="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74"/>
  <dimension ref="C1:F37"/>
  <sheetViews>
    <sheetView workbookViewId="0" topLeftCell="A1">
      <selection activeCell="D25" sqref="D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65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1192</v>
      </c>
      <c r="E10" s="5"/>
      <c r="F10" s="5"/>
    </row>
    <row r="11" spans="3:6" ht="12.75">
      <c r="C11" s="2" t="s">
        <v>5</v>
      </c>
      <c r="D11" s="14">
        <v>1113</v>
      </c>
      <c r="E11" s="5"/>
      <c r="F11" s="5"/>
    </row>
    <row r="12" spans="3:6" ht="12.75">
      <c r="C12" s="2" t="s">
        <v>6</v>
      </c>
      <c r="D12" s="3">
        <f>D11/D10</f>
        <v>0.9337248322147651</v>
      </c>
      <c r="E12" s="5"/>
      <c r="F12" s="5"/>
    </row>
    <row r="13" spans="3:6" ht="12.75">
      <c r="C13" s="15" t="s">
        <v>27</v>
      </c>
      <c r="D13" s="16">
        <v>75</v>
      </c>
      <c r="E13" s="5"/>
      <c r="F13" s="5"/>
    </row>
    <row r="14" spans="3:6" ht="12.75">
      <c r="C14" s="17" t="s">
        <v>28</v>
      </c>
      <c r="D14" s="18">
        <f>100-75</f>
        <v>25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268</v>
      </c>
      <c r="E22" s="3">
        <f>D22/D26</f>
        <v>0.3401015228426396</v>
      </c>
      <c r="F22" s="2">
        <v>3</v>
      </c>
    </row>
    <row r="23" spans="3:6" ht="12.75">
      <c r="C23" s="2" t="s">
        <v>45</v>
      </c>
      <c r="D23" s="2">
        <v>520</v>
      </c>
      <c r="E23" s="3">
        <f>D24/D26</f>
        <v>0</v>
      </c>
      <c r="F23" s="2">
        <v>12</v>
      </c>
    </row>
    <row r="24" spans="3:6" ht="12.75">
      <c r="C24" s="2" t="s">
        <v>46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788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21</v>
      </c>
      <c r="D32" s="4" t="s">
        <v>24</v>
      </c>
    </row>
    <row r="33" spans="3:4" ht="12.75">
      <c r="C33" s="4" t="s">
        <v>22</v>
      </c>
      <c r="D33" s="4" t="s">
        <v>25</v>
      </c>
    </row>
    <row r="34" spans="3:4" ht="12.75">
      <c r="C34" s="4" t="s">
        <v>3</v>
      </c>
      <c r="D34" s="4" t="s">
        <v>14</v>
      </c>
    </row>
    <row r="35" spans="3:4" ht="12.75">
      <c r="C35" s="21" t="s">
        <v>34</v>
      </c>
      <c r="D35" s="4" t="s">
        <v>35</v>
      </c>
    </row>
    <row r="36" spans="3:4" ht="12.75">
      <c r="C36" s="21" t="s">
        <v>36</v>
      </c>
      <c r="D36" s="4" t="s">
        <v>37</v>
      </c>
    </row>
    <row r="37" spans="3:4" ht="12.75">
      <c r="C37" s="4" t="s">
        <v>23</v>
      </c>
      <c r="D37" s="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72"/>
  <dimension ref="C1:F37"/>
  <sheetViews>
    <sheetView workbookViewId="0" topLeftCell="A1">
      <selection activeCell="D24" sqref="D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66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2080</v>
      </c>
      <c r="E10" s="5"/>
      <c r="F10" s="5"/>
    </row>
    <row r="11" spans="3:6" ht="12.75">
      <c r="C11" s="2" t="s">
        <v>5</v>
      </c>
      <c r="D11" s="14">
        <v>1976</v>
      </c>
      <c r="E11" s="5"/>
      <c r="F11" s="5"/>
    </row>
    <row r="12" spans="3:6" ht="12.75">
      <c r="C12" s="2" t="s">
        <v>6</v>
      </c>
      <c r="D12" s="3">
        <f>D11/D10</f>
        <v>0.95</v>
      </c>
      <c r="E12" s="5"/>
      <c r="F12" s="5"/>
    </row>
    <row r="13" spans="3:6" ht="12.75">
      <c r="C13" s="15" t="s">
        <v>27</v>
      </c>
      <c r="D13" s="16">
        <v>165</v>
      </c>
      <c r="E13" s="5"/>
      <c r="F13" s="5"/>
    </row>
    <row r="14" spans="3:6" ht="12.75">
      <c r="C14" s="17" t="s">
        <v>28</v>
      </c>
      <c r="D14" s="18">
        <f>221-165</f>
        <v>56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517</v>
      </c>
      <c r="E18" s="3">
        <f>D18/D26</f>
        <v>0.3922610015174507</v>
      </c>
      <c r="F18" s="2">
        <v>3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801</v>
      </c>
      <c r="E22" s="3">
        <f>D22/D26</f>
        <v>0.6077389984825493</v>
      </c>
      <c r="F22" s="2">
        <v>12</v>
      </c>
    </row>
    <row r="23" spans="3:6" ht="12.75">
      <c r="C23" s="2" t="s">
        <v>45</v>
      </c>
      <c r="D23" s="2">
        <v>0</v>
      </c>
      <c r="E23" s="3">
        <f>D24/D26</f>
        <v>0</v>
      </c>
      <c r="F23" s="2">
        <v>0</v>
      </c>
    </row>
    <row r="24" spans="3:6" ht="12.75">
      <c r="C24" s="2" t="s">
        <v>46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1318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21</v>
      </c>
      <c r="D32" s="4" t="s">
        <v>24</v>
      </c>
    </row>
    <row r="33" spans="3:4" ht="12.75">
      <c r="C33" s="4" t="s">
        <v>22</v>
      </c>
      <c r="D33" s="4" t="s">
        <v>25</v>
      </c>
    </row>
    <row r="34" spans="3:4" ht="12.75">
      <c r="C34" s="4" t="s">
        <v>3</v>
      </c>
      <c r="D34" s="4" t="s">
        <v>14</v>
      </c>
    </row>
    <row r="35" spans="3:4" ht="12.75">
      <c r="C35" s="21" t="s">
        <v>34</v>
      </c>
      <c r="D35" s="4" t="s">
        <v>35</v>
      </c>
    </row>
    <row r="36" spans="3:4" ht="12.75">
      <c r="C36" s="21" t="s">
        <v>36</v>
      </c>
      <c r="D36" s="4" t="s">
        <v>37</v>
      </c>
    </row>
    <row r="37" spans="3:4" ht="12.75">
      <c r="C37" s="4" t="s">
        <v>23</v>
      </c>
      <c r="D37" s="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67"/>
  <dimension ref="C1:F34"/>
  <sheetViews>
    <sheetView workbookViewId="0" topLeftCell="A4">
      <selection activeCell="E21" sqref="E2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50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3747</v>
      </c>
      <c r="E10" s="5"/>
      <c r="F10" s="5"/>
    </row>
    <row r="11" spans="3:6" ht="12.75">
      <c r="C11" s="2" t="s">
        <v>5</v>
      </c>
      <c r="D11" s="14">
        <v>3486</v>
      </c>
      <c r="E11" s="5"/>
      <c r="F11" s="5"/>
    </row>
    <row r="12" spans="3:6" ht="12.75">
      <c r="C12" s="2" t="s">
        <v>6</v>
      </c>
      <c r="D12" s="3">
        <f>D11/D10</f>
        <v>0.9303442754203363</v>
      </c>
      <c r="E12" s="5"/>
      <c r="F12" s="5"/>
    </row>
    <row r="13" spans="3:6" ht="12.75">
      <c r="C13" s="15" t="s">
        <v>27</v>
      </c>
      <c r="D13" s="16">
        <v>220</v>
      </c>
      <c r="E13" s="5"/>
      <c r="F13" s="5"/>
    </row>
    <row r="14" spans="3:6" ht="12.75">
      <c r="C14" s="17" t="s">
        <v>28</v>
      </c>
      <c r="D14" s="18">
        <f>268-220</f>
        <v>48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2">
        <v>0</v>
      </c>
      <c r="E18" s="3">
        <f>D18/D26</f>
        <v>0</v>
      </c>
      <c r="F18" s="2">
        <v>0</v>
      </c>
    </row>
    <row r="19" spans="3:6" ht="12.75">
      <c r="C19" s="2" t="s">
        <v>48</v>
      </c>
      <c r="D19" s="7">
        <v>1601</v>
      </c>
      <c r="E19" s="3">
        <f>D19/D26</f>
        <v>0.5665251238499646</v>
      </c>
      <c r="F19" s="2">
        <v>16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1225</v>
      </c>
      <c r="E21" s="3">
        <f>D21/D26</f>
        <v>0.4334748761500354</v>
      </c>
      <c r="F21" s="2">
        <v>4</v>
      </c>
    </row>
    <row r="22" spans="3:6" ht="12.75">
      <c r="C22" s="2" t="s">
        <v>44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45</v>
      </c>
      <c r="D23" s="2">
        <v>0</v>
      </c>
      <c r="E23" s="3">
        <v>0</v>
      </c>
      <c r="F23" s="2">
        <v>0</v>
      </c>
    </row>
    <row r="24" spans="3:6" ht="12.75">
      <c r="C24" s="2" t="s">
        <v>46</v>
      </c>
      <c r="D24" s="2">
        <v>0</v>
      </c>
      <c r="E24" s="3">
        <v>0</v>
      </c>
      <c r="F24" s="2">
        <v>0</v>
      </c>
    </row>
    <row r="25" spans="3:6" ht="12.75">
      <c r="C25" s="2" t="s">
        <v>47</v>
      </c>
      <c r="D25" s="2">
        <v>0</v>
      </c>
      <c r="E25" s="3">
        <f>D18/D26</f>
        <v>0</v>
      </c>
      <c r="F25" s="2">
        <v>0</v>
      </c>
    </row>
    <row r="26" spans="3:6" ht="12.75">
      <c r="C26" s="6" t="s">
        <v>12</v>
      </c>
      <c r="D26" s="8">
        <f>SUM(D18:D25)</f>
        <v>2826</v>
      </c>
      <c r="E26" s="9"/>
      <c r="F26" s="6">
        <f>SUM(F18:F25)</f>
        <v>20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21</v>
      </c>
      <c r="D33" s="4" t="s">
        <v>24</v>
      </c>
    </row>
    <row r="34" spans="3:4" ht="12.75">
      <c r="C34" s="4" t="s">
        <v>31</v>
      </c>
      <c r="D34" s="4" t="s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70"/>
  <dimension ref="C1:F37"/>
  <sheetViews>
    <sheetView workbookViewId="0" topLeftCell="A1">
      <selection activeCell="D26" sqref="D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67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2562</v>
      </c>
      <c r="E10" s="5"/>
      <c r="F10" s="5"/>
    </row>
    <row r="11" spans="3:6" ht="12.75">
      <c r="C11" s="2" t="s">
        <v>5</v>
      </c>
      <c r="D11" s="14">
        <v>2443</v>
      </c>
      <c r="E11" s="5"/>
      <c r="F11" s="5"/>
    </row>
    <row r="12" spans="3:6" ht="12.75">
      <c r="C12" s="2" t="s">
        <v>6</v>
      </c>
      <c r="D12" s="3">
        <f>D11/D10</f>
        <v>0.953551912568306</v>
      </c>
      <c r="E12" s="5"/>
      <c r="F12" s="5"/>
    </row>
    <row r="13" spans="3:6" ht="12.75">
      <c r="C13" s="15" t="s">
        <v>27</v>
      </c>
      <c r="D13" s="16">
        <v>149</v>
      </c>
      <c r="E13" s="5"/>
      <c r="F13" s="5"/>
    </row>
    <row r="14" spans="3:6" ht="12.75">
      <c r="C14" s="17" t="s">
        <v>28</v>
      </c>
      <c r="D14" s="18">
        <f>188-149</f>
        <v>39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1044</v>
      </c>
      <c r="E21" s="3">
        <f>D21/D26</f>
        <v>0.5340153452685422</v>
      </c>
      <c r="F21" s="2">
        <v>16</v>
      </c>
    </row>
    <row r="22" spans="3:6" ht="12.75">
      <c r="C22" s="2" t="s">
        <v>44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45</v>
      </c>
      <c r="D23" s="2">
        <v>0</v>
      </c>
      <c r="E23" s="3">
        <f>D24/D26</f>
        <v>0.4659846547314578</v>
      </c>
      <c r="F23" s="2">
        <v>0</v>
      </c>
    </row>
    <row r="24" spans="3:6" ht="12.75">
      <c r="C24" s="2" t="s">
        <v>46</v>
      </c>
      <c r="D24" s="2">
        <v>911</v>
      </c>
      <c r="E24" s="3">
        <f>D24/D26</f>
        <v>0.4659846547314578</v>
      </c>
      <c r="F24" s="2">
        <v>4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1955</v>
      </c>
      <c r="E26" s="9"/>
      <c r="F26" s="6">
        <f>SUM(F18:F25)</f>
        <v>20</v>
      </c>
    </row>
    <row r="30" ht="12.75">
      <c r="C30" s="12" t="s">
        <v>13</v>
      </c>
    </row>
    <row r="32" spans="3:4" ht="12.75">
      <c r="C32" s="4" t="s">
        <v>21</v>
      </c>
      <c r="D32" s="4" t="s">
        <v>24</v>
      </c>
    </row>
    <row r="33" spans="3:4" ht="12.75">
      <c r="C33" s="4" t="s">
        <v>22</v>
      </c>
      <c r="D33" s="4" t="s">
        <v>25</v>
      </c>
    </row>
    <row r="34" spans="3:4" ht="12.75">
      <c r="C34" s="4" t="s">
        <v>3</v>
      </c>
      <c r="D34" s="4" t="s">
        <v>14</v>
      </c>
    </row>
    <row r="35" spans="3:4" ht="12.75">
      <c r="C35" s="21" t="s">
        <v>34</v>
      </c>
      <c r="D35" s="4" t="s">
        <v>35</v>
      </c>
    </row>
    <row r="36" spans="3:4" ht="12.75">
      <c r="C36" s="21" t="s">
        <v>36</v>
      </c>
      <c r="D36" s="4" t="s">
        <v>37</v>
      </c>
    </row>
    <row r="37" spans="3:4" ht="12.75">
      <c r="C37" s="4" t="s">
        <v>23</v>
      </c>
      <c r="D37" s="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71"/>
  <dimension ref="C1:F37"/>
  <sheetViews>
    <sheetView workbookViewId="0" topLeftCell="A1">
      <selection activeCell="F22" sqref="F2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68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2552</v>
      </c>
      <c r="E10" s="5"/>
      <c r="F10" s="5"/>
    </row>
    <row r="11" spans="3:6" ht="12.75">
      <c r="C11" s="2" t="s">
        <v>5</v>
      </c>
      <c r="D11" s="14">
        <v>2185</v>
      </c>
      <c r="E11" s="5"/>
      <c r="F11" s="5"/>
    </row>
    <row r="12" spans="3:6" ht="12.75">
      <c r="C12" s="2" t="s">
        <v>6</v>
      </c>
      <c r="D12" s="3">
        <f>D11/D10</f>
        <v>0.8561912225705329</v>
      </c>
      <c r="E12" s="5"/>
      <c r="F12" s="5"/>
    </row>
    <row r="13" spans="3:6" ht="12.75">
      <c r="C13" s="15" t="s">
        <v>27</v>
      </c>
      <c r="D13" s="16">
        <v>244</v>
      </c>
      <c r="E13" s="5"/>
      <c r="F13" s="5"/>
    </row>
    <row r="14" spans="3:6" ht="12.75">
      <c r="C14" s="17" t="s">
        <v>28</v>
      </c>
      <c r="D14" s="18">
        <f>348-244</f>
        <v>104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21</v>
      </c>
      <c r="D19" s="7">
        <v>629</v>
      </c>
      <c r="E19" s="3">
        <f>D19/D26</f>
        <v>0.44768683274021354</v>
      </c>
      <c r="F19" s="2">
        <v>5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776</v>
      </c>
      <c r="E21" s="3">
        <f>D21/D26</f>
        <v>0.5523131672597865</v>
      </c>
      <c r="F21" s="2">
        <v>15</v>
      </c>
    </row>
    <row r="22" spans="3:6" ht="12.75">
      <c r="C22" s="2" t="s">
        <v>44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45</v>
      </c>
      <c r="D23" s="2">
        <v>0</v>
      </c>
      <c r="E23" s="3">
        <f>D24/D26</f>
        <v>0</v>
      </c>
      <c r="F23" s="2">
        <v>0</v>
      </c>
    </row>
    <row r="24" spans="3:6" ht="12.75">
      <c r="C24" s="2" t="s">
        <v>46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1405</v>
      </c>
      <c r="E26" s="9"/>
      <c r="F26" s="6">
        <f>SUM(F18:F25)</f>
        <v>20</v>
      </c>
    </row>
    <row r="30" ht="12.75">
      <c r="C30" s="12" t="s">
        <v>13</v>
      </c>
    </row>
    <row r="32" spans="3:4" ht="12.75">
      <c r="C32" s="4" t="s">
        <v>21</v>
      </c>
      <c r="D32" s="4" t="s">
        <v>24</v>
      </c>
    </row>
    <row r="33" spans="3:4" ht="12.75">
      <c r="C33" s="4" t="s">
        <v>22</v>
      </c>
      <c r="D33" s="4" t="s">
        <v>25</v>
      </c>
    </row>
    <row r="34" spans="3:4" ht="12.75">
      <c r="C34" s="4" t="s">
        <v>3</v>
      </c>
      <c r="D34" s="4" t="s">
        <v>14</v>
      </c>
    </row>
    <row r="35" spans="3:4" ht="12.75">
      <c r="C35" s="21" t="s">
        <v>34</v>
      </c>
      <c r="D35" s="4" t="s">
        <v>35</v>
      </c>
    </row>
    <row r="36" spans="3:4" ht="12.75">
      <c r="C36" s="21" t="s">
        <v>36</v>
      </c>
      <c r="D36" s="4" t="s">
        <v>37</v>
      </c>
    </row>
    <row r="37" spans="3:4" ht="12.75">
      <c r="C37" s="4" t="s">
        <v>23</v>
      </c>
      <c r="D37" s="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69"/>
  <dimension ref="C1:F37"/>
  <sheetViews>
    <sheetView workbookViewId="0" topLeftCell="A1">
      <selection activeCell="D26" sqref="D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69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3648</v>
      </c>
      <c r="E10" s="5"/>
      <c r="F10" s="5"/>
    </row>
    <row r="11" spans="3:6" ht="12.75">
      <c r="C11" s="2" t="s">
        <v>5</v>
      </c>
      <c r="D11" s="14">
        <v>3178</v>
      </c>
      <c r="E11" s="5"/>
      <c r="F11" s="5"/>
    </row>
    <row r="12" spans="3:6" ht="12.75">
      <c r="C12" s="2" t="s">
        <v>6</v>
      </c>
      <c r="D12" s="3">
        <f>D11/D10</f>
        <v>0.8711622807017544</v>
      </c>
      <c r="E12" s="5"/>
      <c r="F12" s="5"/>
    </row>
    <row r="13" spans="3:6" ht="12.75">
      <c r="C13" s="15" t="s">
        <v>27</v>
      </c>
      <c r="D13" s="16">
        <v>165</v>
      </c>
      <c r="E13" s="5"/>
      <c r="F13" s="5"/>
    </row>
    <row r="14" spans="3:6" ht="12.75">
      <c r="C14" s="17" t="s">
        <v>28</v>
      </c>
      <c r="D14" s="18">
        <f>245-165</f>
        <v>80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368</v>
      </c>
      <c r="E20" s="3">
        <f>D20/D26</f>
        <v>0.14935064935064934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686</v>
      </c>
      <c r="E22" s="3">
        <f>D22/D26</f>
        <v>0.2784090909090909</v>
      </c>
      <c r="F22" s="2">
        <v>4</v>
      </c>
    </row>
    <row r="23" spans="3:6" ht="12.75">
      <c r="C23" s="2" t="s">
        <v>45</v>
      </c>
      <c r="D23" s="2">
        <v>1410</v>
      </c>
      <c r="E23" s="3">
        <f>D24/D26</f>
        <v>0</v>
      </c>
      <c r="F23" s="2">
        <v>16</v>
      </c>
    </row>
    <row r="24" spans="3:6" ht="12.75">
      <c r="C24" s="2" t="s">
        <v>46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2464</v>
      </c>
      <c r="E26" s="9"/>
      <c r="F26" s="6">
        <f>SUM(F18:F25)</f>
        <v>20</v>
      </c>
    </row>
    <row r="30" ht="12.75">
      <c r="C30" s="12" t="s">
        <v>13</v>
      </c>
    </row>
    <row r="32" spans="3:4" ht="12.75">
      <c r="C32" s="4" t="s">
        <v>21</v>
      </c>
      <c r="D32" s="4" t="s">
        <v>24</v>
      </c>
    </row>
    <row r="33" spans="3:4" ht="12.75">
      <c r="C33" s="4" t="s">
        <v>22</v>
      </c>
      <c r="D33" s="4" t="s">
        <v>25</v>
      </c>
    </row>
    <row r="34" spans="3:4" ht="12.75">
      <c r="C34" s="4" t="s">
        <v>3</v>
      </c>
      <c r="D34" s="4" t="s">
        <v>14</v>
      </c>
    </row>
    <row r="35" spans="3:4" ht="12.75">
      <c r="C35" s="21" t="s">
        <v>34</v>
      </c>
      <c r="D35" s="4" t="s">
        <v>35</v>
      </c>
    </row>
    <row r="36" spans="3:4" ht="12.75">
      <c r="C36" s="21" t="s">
        <v>36</v>
      </c>
      <c r="D36" s="4" t="s">
        <v>37</v>
      </c>
    </row>
    <row r="37" spans="3:4" ht="12.75">
      <c r="C37" s="4" t="s">
        <v>23</v>
      </c>
      <c r="D37" s="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60"/>
  <dimension ref="C1:F36"/>
  <sheetViews>
    <sheetView workbookViewId="0" topLeftCell="A1">
      <selection activeCell="D47" sqref="D4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17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4859</v>
      </c>
      <c r="E10" s="5"/>
      <c r="F10" s="5"/>
    </row>
    <row r="11" spans="3:6" ht="12.75">
      <c r="C11" s="2" t="s">
        <v>5</v>
      </c>
      <c r="D11" s="14">
        <v>4571</v>
      </c>
      <c r="E11" s="5"/>
      <c r="F11" s="5"/>
    </row>
    <row r="12" spans="3:6" ht="12.75">
      <c r="C12" s="2" t="s">
        <v>6</v>
      </c>
      <c r="D12" s="3">
        <f>D11/D10</f>
        <v>0.9407285449681004</v>
      </c>
      <c r="E12" s="5"/>
      <c r="F12" s="5"/>
    </row>
    <row r="13" spans="3:6" ht="12.75">
      <c r="C13" s="15" t="s">
        <v>27</v>
      </c>
      <c r="D13" s="16">
        <v>136</v>
      </c>
      <c r="E13" s="5"/>
      <c r="F13" s="5"/>
    </row>
    <row r="14" spans="3:6" ht="12.75">
      <c r="C14" s="17" t="s">
        <v>28</v>
      </c>
      <c r="D14" s="18">
        <v>85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21</v>
      </c>
      <c r="D18" s="7">
        <v>2030</v>
      </c>
      <c r="E18" s="3">
        <f>D18/D25</f>
        <v>0.4666666666666667</v>
      </c>
      <c r="F18" s="2">
        <v>10</v>
      </c>
    </row>
    <row r="19" spans="3:6" ht="12.75">
      <c r="C19" s="2" t="s">
        <v>34</v>
      </c>
      <c r="D19" s="7">
        <v>118</v>
      </c>
      <c r="E19" s="3">
        <f>D19/D25</f>
        <v>0.027126436781609194</v>
      </c>
      <c r="F19" s="2">
        <v>0</v>
      </c>
    </row>
    <row r="20" spans="3:6" ht="12.75">
      <c r="C20" s="2" t="s">
        <v>36</v>
      </c>
      <c r="D20" s="2">
        <v>74</v>
      </c>
      <c r="E20" s="3">
        <f>D20/D25</f>
        <v>0.017011494252873564</v>
      </c>
      <c r="F20" s="2">
        <v>0</v>
      </c>
    </row>
    <row r="21" spans="3:6" ht="12.75">
      <c r="C21" s="2" t="s">
        <v>22</v>
      </c>
      <c r="D21" s="2">
        <v>566</v>
      </c>
      <c r="E21" s="3">
        <f>D21/D25</f>
        <v>0.13011494252873562</v>
      </c>
      <c r="F21" s="2">
        <v>2</v>
      </c>
    </row>
    <row r="22" spans="3:6" ht="12.75">
      <c r="C22" s="2" t="s">
        <v>31</v>
      </c>
      <c r="D22" s="2">
        <v>46</v>
      </c>
      <c r="E22" s="3">
        <f>D22/D25</f>
        <v>0.010574712643678161</v>
      </c>
      <c r="F22" s="2">
        <v>0</v>
      </c>
    </row>
    <row r="23" spans="3:6" ht="12.75">
      <c r="C23" s="2" t="s">
        <v>3</v>
      </c>
      <c r="D23" s="2">
        <v>1132</v>
      </c>
      <c r="E23" s="3">
        <f>D23/D25</f>
        <v>0.26022988505747124</v>
      </c>
      <c r="F23" s="2">
        <v>6</v>
      </c>
    </row>
    <row r="24" spans="3:6" ht="12.75">
      <c r="C24" s="2" t="s">
        <v>30</v>
      </c>
      <c r="D24" s="2">
        <v>384</v>
      </c>
      <c r="E24" s="3">
        <f>D24/D25</f>
        <v>0.08827586206896551</v>
      </c>
      <c r="F24" s="2">
        <v>2</v>
      </c>
    </row>
    <row r="25" spans="3:6" ht="12.75">
      <c r="C25" s="6" t="s">
        <v>12</v>
      </c>
      <c r="D25" s="8">
        <f>SUM(D18:D24)</f>
        <v>4350</v>
      </c>
      <c r="E25" s="9"/>
      <c r="F25" s="6">
        <f>SUM(F18:F24)</f>
        <v>20</v>
      </c>
    </row>
    <row r="29" ht="12.75">
      <c r="C29" s="12" t="s">
        <v>13</v>
      </c>
    </row>
    <row r="31" spans="3:4" ht="12.75">
      <c r="C31" s="4" t="s">
        <v>21</v>
      </c>
      <c r="D31" s="4" t="s">
        <v>24</v>
      </c>
    </row>
    <row r="32" spans="3:4" ht="12.75">
      <c r="C32" s="4" t="s">
        <v>22</v>
      </c>
      <c r="D32" s="4" t="s">
        <v>25</v>
      </c>
    </row>
    <row r="33" spans="3:4" ht="12.75">
      <c r="C33" s="4" t="s">
        <v>3</v>
      </c>
      <c r="D33" s="4" t="s">
        <v>14</v>
      </c>
    </row>
    <row r="34" spans="3:4" ht="12.75">
      <c r="C34" s="21" t="s">
        <v>34</v>
      </c>
      <c r="D34" s="4" t="s">
        <v>35</v>
      </c>
    </row>
    <row r="35" spans="3:4" ht="12.75">
      <c r="C35" s="21" t="s">
        <v>36</v>
      </c>
      <c r="D35" s="4" t="s">
        <v>37</v>
      </c>
    </row>
    <row r="36" spans="3:4" ht="12.75">
      <c r="C36" s="4" t="s">
        <v>23</v>
      </c>
      <c r="D36" s="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80"/>
  <dimension ref="C1:F37"/>
  <sheetViews>
    <sheetView workbookViewId="0" topLeftCell="A1">
      <selection activeCell="F26" sqref="F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70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2936</v>
      </c>
      <c r="E10" s="5"/>
      <c r="F10" s="5"/>
    </row>
    <row r="11" spans="3:6" ht="12.75">
      <c r="C11" s="2" t="s">
        <v>5</v>
      </c>
      <c r="D11" s="14">
        <v>1557</v>
      </c>
      <c r="E11" s="5"/>
      <c r="F11" s="5"/>
    </row>
    <row r="12" spans="3:6" ht="12.75">
      <c r="C12" s="2" t="s">
        <v>6</v>
      </c>
      <c r="D12" s="3">
        <f>D11/D10</f>
        <v>0.5303133514986376</v>
      </c>
      <c r="E12" s="5"/>
      <c r="F12" s="5"/>
    </row>
    <row r="13" spans="3:6" ht="12.75">
      <c r="C13" s="15" t="s">
        <v>27</v>
      </c>
      <c r="D13" s="16">
        <v>89</v>
      </c>
      <c r="E13" s="5"/>
      <c r="F13" s="5"/>
    </row>
    <row r="14" spans="3:6" ht="12.75">
      <c r="C14" s="17" t="s">
        <v>28</v>
      </c>
      <c r="D14" s="18">
        <f>131-89</f>
        <v>42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703</v>
      </c>
      <c r="E18" s="3">
        <f>D18/D26</f>
        <v>0.7542918454935622</v>
      </c>
      <c r="F18" s="2">
        <v>12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45</v>
      </c>
      <c r="D23" s="2">
        <v>0</v>
      </c>
      <c r="E23" s="3">
        <f>D24/D26</f>
        <v>0.24570815450643776</v>
      </c>
      <c r="F23" s="2">
        <v>0</v>
      </c>
    </row>
    <row r="24" spans="3:6" ht="12.75">
      <c r="C24" s="2" t="s">
        <v>46</v>
      </c>
      <c r="D24" s="2">
        <v>229</v>
      </c>
      <c r="E24" s="3">
        <f>D24/D26</f>
        <v>0.24570815450643776</v>
      </c>
      <c r="F24" s="2">
        <v>3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932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21</v>
      </c>
      <c r="D32" s="4" t="s">
        <v>24</v>
      </c>
    </row>
    <row r="33" spans="3:4" ht="12.75">
      <c r="C33" s="4" t="s">
        <v>22</v>
      </c>
      <c r="D33" s="4" t="s">
        <v>25</v>
      </c>
    </row>
    <row r="34" spans="3:4" ht="12.75">
      <c r="C34" s="4" t="s">
        <v>3</v>
      </c>
      <c r="D34" s="4" t="s">
        <v>14</v>
      </c>
    </row>
    <row r="35" spans="3:4" ht="12.75">
      <c r="C35" s="21" t="s">
        <v>34</v>
      </c>
      <c r="D35" s="4" t="s">
        <v>35</v>
      </c>
    </row>
    <row r="36" spans="3:4" ht="12.75">
      <c r="C36" s="21" t="s">
        <v>36</v>
      </c>
      <c r="D36" s="4" t="s">
        <v>37</v>
      </c>
    </row>
    <row r="37" spans="3:4" ht="12.75">
      <c r="C37" s="4" t="s">
        <v>23</v>
      </c>
      <c r="D37" s="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81"/>
  <dimension ref="C1:F37"/>
  <sheetViews>
    <sheetView workbookViewId="0" topLeftCell="A1">
      <selection activeCell="D23" sqref="D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71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2525</v>
      </c>
      <c r="E10" s="5"/>
      <c r="F10" s="5"/>
    </row>
    <row r="11" spans="3:6" ht="12.75">
      <c r="C11" s="2" t="s">
        <v>5</v>
      </c>
      <c r="D11" s="14">
        <v>2088</v>
      </c>
      <c r="E11" s="5"/>
      <c r="F11" s="5"/>
    </row>
    <row r="12" spans="3:6" ht="12.75">
      <c r="C12" s="2" t="s">
        <v>6</v>
      </c>
      <c r="D12" s="3">
        <f>D11/D10</f>
        <v>0.8269306930693069</v>
      </c>
      <c r="E12" s="5"/>
      <c r="F12" s="5"/>
    </row>
    <row r="13" spans="3:6" ht="12.75">
      <c r="C13" s="15" t="s">
        <v>27</v>
      </c>
      <c r="D13" s="16">
        <v>183</v>
      </c>
      <c r="E13" s="5"/>
      <c r="F13" s="5"/>
    </row>
    <row r="14" spans="3:6" ht="12.75">
      <c r="C14" s="17" t="s">
        <v>28</v>
      </c>
      <c r="D14" s="18">
        <f>229-183</f>
        <v>46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935</v>
      </c>
      <c r="E18" s="3">
        <f>D18/D26</f>
        <v>0.5880503144654088</v>
      </c>
      <c r="F18" s="2">
        <v>12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655</v>
      </c>
      <c r="E22" s="3">
        <f>D22/D26</f>
        <v>0.4119496855345912</v>
      </c>
      <c r="F22" s="2">
        <v>3</v>
      </c>
    </row>
    <row r="23" spans="3:6" ht="12.75">
      <c r="C23" s="2" t="s">
        <v>45</v>
      </c>
      <c r="D23" s="2">
        <v>0</v>
      </c>
      <c r="E23" s="3">
        <f>D24/D26</f>
        <v>0</v>
      </c>
      <c r="F23" s="2">
        <v>0</v>
      </c>
    </row>
    <row r="24" spans="3:6" ht="12.75">
      <c r="C24" s="2" t="s">
        <v>46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1590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21</v>
      </c>
      <c r="D32" s="4" t="s">
        <v>24</v>
      </c>
    </row>
    <row r="33" spans="3:4" ht="12.75">
      <c r="C33" s="4" t="s">
        <v>22</v>
      </c>
      <c r="D33" s="4" t="s">
        <v>25</v>
      </c>
    </row>
    <row r="34" spans="3:4" ht="12.75">
      <c r="C34" s="4" t="s">
        <v>3</v>
      </c>
      <c r="D34" s="4" t="s">
        <v>14</v>
      </c>
    </row>
    <row r="35" spans="3:4" ht="12.75">
      <c r="C35" s="21" t="s">
        <v>34</v>
      </c>
      <c r="D35" s="4" t="s">
        <v>35</v>
      </c>
    </row>
    <row r="36" spans="3:4" ht="12.75">
      <c r="C36" s="21" t="s">
        <v>36</v>
      </c>
      <c r="D36" s="4" t="s">
        <v>37</v>
      </c>
    </row>
    <row r="37" spans="3:4" ht="12.75">
      <c r="C37" s="4" t="s">
        <v>23</v>
      </c>
      <c r="D37" s="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82"/>
  <dimension ref="C1:F37"/>
  <sheetViews>
    <sheetView workbookViewId="0" topLeftCell="A1">
      <selection activeCell="D26" sqref="D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72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1018</v>
      </c>
      <c r="E10" s="5"/>
      <c r="F10" s="5"/>
    </row>
    <row r="11" spans="3:6" ht="12.75">
      <c r="C11" s="2" t="s">
        <v>5</v>
      </c>
      <c r="D11" s="14">
        <v>878</v>
      </c>
      <c r="E11" s="5"/>
      <c r="F11" s="5"/>
    </row>
    <row r="12" spans="3:6" ht="12.75">
      <c r="C12" s="2" t="s">
        <v>6</v>
      </c>
      <c r="D12" s="3">
        <f>D11/D10</f>
        <v>0.862475442043222</v>
      </c>
      <c r="E12" s="5"/>
      <c r="F12" s="5"/>
    </row>
    <row r="13" spans="3:6" ht="12.75">
      <c r="C13" s="15" t="s">
        <v>27</v>
      </c>
      <c r="D13" s="16">
        <v>16</v>
      </c>
      <c r="E13" s="5"/>
      <c r="F13" s="5"/>
    </row>
    <row r="14" spans="3:6" ht="12.75">
      <c r="C14" s="17" t="s">
        <v>28</v>
      </c>
      <c r="D14" s="18">
        <f>36-16</f>
        <v>20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402</v>
      </c>
      <c r="E18" s="3">
        <f>D18/D26</f>
        <v>0.5241199478487614</v>
      </c>
      <c r="F18" s="2">
        <v>12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63</v>
      </c>
      <c r="E22" s="3">
        <f>D22/D26</f>
        <v>0.08213820078226858</v>
      </c>
      <c r="F22" s="2">
        <v>0</v>
      </c>
    </row>
    <row r="23" spans="3:6" ht="12.75">
      <c r="C23" s="2" t="s">
        <v>45</v>
      </c>
      <c r="D23" s="2">
        <v>302</v>
      </c>
      <c r="E23" s="3">
        <f>D24/D26</f>
        <v>0</v>
      </c>
      <c r="F23" s="2">
        <v>3</v>
      </c>
    </row>
    <row r="24" spans="3:6" ht="12.75">
      <c r="C24" s="2" t="s">
        <v>46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767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21</v>
      </c>
      <c r="D32" s="4" t="s">
        <v>24</v>
      </c>
    </row>
    <row r="33" spans="3:4" ht="12.75">
      <c r="C33" s="4" t="s">
        <v>22</v>
      </c>
      <c r="D33" s="4" t="s">
        <v>25</v>
      </c>
    </row>
    <row r="34" spans="3:4" ht="12.75">
      <c r="C34" s="4" t="s">
        <v>3</v>
      </c>
      <c r="D34" s="4" t="s">
        <v>14</v>
      </c>
    </row>
    <row r="35" spans="3:4" ht="12.75">
      <c r="C35" s="21" t="s">
        <v>34</v>
      </c>
      <c r="D35" s="4" t="s">
        <v>35</v>
      </c>
    </row>
    <row r="36" spans="3:4" ht="12.75">
      <c r="C36" s="21" t="s">
        <v>36</v>
      </c>
      <c r="D36" s="4" t="s">
        <v>37</v>
      </c>
    </row>
    <row r="37" spans="3:4" ht="12.75">
      <c r="C37" s="4" t="s">
        <v>23</v>
      </c>
      <c r="D37" s="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79"/>
  <dimension ref="C1:F37"/>
  <sheetViews>
    <sheetView workbookViewId="0" topLeftCell="A1">
      <selection activeCell="D26" sqref="D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73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1193</v>
      </c>
      <c r="E10" s="5"/>
      <c r="F10" s="5"/>
    </row>
    <row r="11" spans="3:6" ht="12.75">
      <c r="C11" s="2" t="s">
        <v>5</v>
      </c>
      <c r="D11" s="14">
        <v>1074</v>
      </c>
      <c r="E11" s="5"/>
      <c r="F11" s="5"/>
    </row>
    <row r="12" spans="3:6" ht="12.75">
      <c r="C12" s="2" t="s">
        <v>6</v>
      </c>
      <c r="D12" s="3">
        <f>D11/D10</f>
        <v>0.9002514668901928</v>
      </c>
      <c r="E12" s="5"/>
      <c r="F12" s="5"/>
    </row>
    <row r="13" spans="3:6" ht="12.75">
      <c r="C13" s="15" t="s">
        <v>27</v>
      </c>
      <c r="D13" s="16">
        <v>55</v>
      </c>
      <c r="E13" s="5"/>
      <c r="F13" s="5"/>
    </row>
    <row r="14" spans="3:6" ht="12.75">
      <c r="C14" s="17" t="s">
        <v>28</v>
      </c>
      <c r="D14" s="18">
        <f>68-55</f>
        <v>13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365</v>
      </c>
      <c r="E18" s="3">
        <f>D18/D26</f>
        <v>0.41149943630214203</v>
      </c>
      <c r="F18" s="2">
        <v>3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473</v>
      </c>
      <c r="E22" s="3">
        <f>D22/D26</f>
        <v>0.5332581736189402</v>
      </c>
      <c r="F22" s="2">
        <v>12</v>
      </c>
    </row>
    <row r="23" spans="3:6" ht="12.75">
      <c r="C23" s="2" t="s">
        <v>45</v>
      </c>
      <c r="D23" s="2">
        <v>0</v>
      </c>
      <c r="E23" s="3">
        <f>D24/D26</f>
        <v>0</v>
      </c>
      <c r="F23" s="2">
        <v>0</v>
      </c>
    </row>
    <row r="24" spans="3:6" ht="12.75">
      <c r="C24" s="2" t="s">
        <v>46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47</v>
      </c>
      <c r="D25" s="2">
        <v>49</v>
      </c>
      <c r="E25" s="3">
        <f>D25/D26</f>
        <v>0.0552423900789177</v>
      </c>
      <c r="F25" s="2">
        <v>0</v>
      </c>
    </row>
    <row r="26" spans="3:6" ht="12.75">
      <c r="C26" s="6" t="s">
        <v>12</v>
      </c>
      <c r="D26" s="8">
        <f>SUM(D18:D25)</f>
        <v>887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21</v>
      </c>
      <c r="D32" s="4" t="s">
        <v>24</v>
      </c>
    </row>
    <row r="33" spans="3:4" ht="12.75">
      <c r="C33" s="4" t="s">
        <v>22</v>
      </c>
      <c r="D33" s="4" t="s">
        <v>25</v>
      </c>
    </row>
    <row r="34" spans="3:4" ht="12.75">
      <c r="C34" s="4" t="s">
        <v>3</v>
      </c>
      <c r="D34" s="4" t="s">
        <v>14</v>
      </c>
    </row>
    <row r="35" spans="3:4" ht="12.75">
      <c r="C35" s="21" t="s">
        <v>34</v>
      </c>
      <c r="D35" s="4" t="s">
        <v>35</v>
      </c>
    </row>
    <row r="36" spans="3:4" ht="12.75">
      <c r="C36" s="21" t="s">
        <v>36</v>
      </c>
      <c r="D36" s="4" t="s">
        <v>37</v>
      </c>
    </row>
    <row r="37" spans="3:4" ht="12.75">
      <c r="C37" s="4" t="s">
        <v>23</v>
      </c>
      <c r="D37" s="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61"/>
  <dimension ref="C1:F41"/>
  <sheetViews>
    <sheetView workbookViewId="0" topLeftCell="A4">
      <selection activeCell="E49" sqref="E4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5" width="10.00390625" style="4" bestFit="1" customWidth="1"/>
    <col min="6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15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88501</v>
      </c>
      <c r="E10" s="5"/>
      <c r="F10" s="5"/>
    </row>
    <row r="11" spans="3:6" ht="12.75">
      <c r="C11" s="2" t="s">
        <v>5</v>
      </c>
      <c r="D11" s="14">
        <v>83784</v>
      </c>
      <c r="E11" s="5"/>
      <c r="F11" s="5"/>
    </row>
    <row r="12" spans="3:6" ht="12.75">
      <c r="C12" s="2" t="s">
        <v>6</v>
      </c>
      <c r="D12" s="3">
        <f>D11/D10</f>
        <v>0.9467011672184495</v>
      </c>
      <c r="E12" s="5"/>
      <c r="F12" s="5"/>
    </row>
    <row r="13" spans="3:6" ht="12.75">
      <c r="C13" s="15" t="s">
        <v>27</v>
      </c>
      <c r="D13" s="16">
        <v>2252</v>
      </c>
      <c r="E13" s="5"/>
      <c r="F13" s="5"/>
    </row>
    <row r="14" spans="3:6" ht="12.75">
      <c r="C14" s="17" t="s">
        <v>28</v>
      </c>
      <c r="D14" s="18">
        <v>2024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21</v>
      </c>
      <c r="D18" s="7">
        <v>24008</v>
      </c>
      <c r="E18" s="3">
        <f>D18/D28</f>
        <v>0.3019570357699854</v>
      </c>
      <c r="F18" s="2">
        <v>16</v>
      </c>
    </row>
    <row r="19" spans="3:6" ht="12.75">
      <c r="C19" s="2" t="s">
        <v>38</v>
      </c>
      <c r="D19" s="7">
        <v>896</v>
      </c>
      <c r="E19" s="3">
        <f>D19/D28</f>
        <v>0.01126930623333501</v>
      </c>
      <c r="F19" s="2">
        <v>0</v>
      </c>
    </row>
    <row r="20" spans="3:6" ht="12.75">
      <c r="C20" s="2" t="s">
        <v>40</v>
      </c>
      <c r="D20" s="7">
        <v>1849</v>
      </c>
      <c r="E20" s="3">
        <f>D20/D28</f>
        <v>0.023255521456960304</v>
      </c>
      <c r="F20" s="2">
        <v>1</v>
      </c>
    </row>
    <row r="21" spans="3:6" ht="12.75">
      <c r="C21" s="2" t="s">
        <v>34</v>
      </c>
      <c r="D21" s="7">
        <v>6256</v>
      </c>
      <c r="E21" s="3">
        <f>D21/D28</f>
        <v>0.07868390602203552</v>
      </c>
      <c r="F21" s="2">
        <v>4</v>
      </c>
    </row>
    <row r="22" spans="3:6" ht="12.75">
      <c r="C22" s="2" t="s">
        <v>41</v>
      </c>
      <c r="D22" s="2">
        <v>1690</v>
      </c>
      <c r="E22" s="3">
        <f>D22/D28</f>
        <v>0.021255722694571617</v>
      </c>
      <c r="F22" s="2">
        <v>1</v>
      </c>
    </row>
    <row r="23" spans="3:6" ht="12.75">
      <c r="C23" s="2" t="s">
        <v>23</v>
      </c>
      <c r="D23" s="2">
        <v>2712</v>
      </c>
      <c r="E23" s="3">
        <f>D23/D28</f>
        <v>0.03410977511696936</v>
      </c>
      <c r="F23" s="2">
        <v>1</v>
      </c>
    </row>
    <row r="24" spans="3:6" ht="12.75">
      <c r="C24" s="2" t="s">
        <v>36</v>
      </c>
      <c r="D24" s="2">
        <v>5017</v>
      </c>
      <c r="E24" s="3">
        <f>D24/D28</f>
        <v>0.06310056849625195</v>
      </c>
      <c r="F24" s="2">
        <v>3</v>
      </c>
    </row>
    <row r="25" spans="3:6" ht="12.75">
      <c r="C25" s="2" t="s">
        <v>31</v>
      </c>
      <c r="D25" s="2">
        <v>2573</v>
      </c>
      <c r="E25" s="3">
        <f>D25/D28</f>
        <v>0.032361523368717615</v>
      </c>
      <c r="F25" s="2">
        <v>1</v>
      </c>
    </row>
    <row r="26" spans="3:6" ht="12.75">
      <c r="C26" s="2" t="s">
        <v>22</v>
      </c>
      <c r="D26" s="2">
        <v>11207</v>
      </c>
      <c r="E26" s="3">
        <f>D26/D28</f>
        <v>0.14095436937163555</v>
      </c>
      <c r="F26" s="2">
        <v>7</v>
      </c>
    </row>
    <row r="27" spans="3:6" ht="12.75">
      <c r="C27" s="2" t="s">
        <v>3</v>
      </c>
      <c r="D27" s="2">
        <v>23300</v>
      </c>
      <c r="E27" s="3">
        <f>D27/D28</f>
        <v>0.29305227146953766</v>
      </c>
      <c r="F27" s="2">
        <v>16</v>
      </c>
    </row>
    <row r="28" spans="3:6" ht="12.75">
      <c r="C28" s="6" t="s">
        <v>12</v>
      </c>
      <c r="D28" s="8">
        <f>SUM(D18:D27)</f>
        <v>79508</v>
      </c>
      <c r="E28" s="9"/>
      <c r="F28" s="6">
        <f>SUM(F18:F27)</f>
        <v>50</v>
      </c>
    </row>
    <row r="32" ht="12.75">
      <c r="C32" s="12" t="s">
        <v>13</v>
      </c>
    </row>
    <row r="34" spans="3:4" ht="12.75">
      <c r="C34" s="4" t="s">
        <v>21</v>
      </c>
      <c r="D34" s="4" t="s">
        <v>24</v>
      </c>
    </row>
    <row r="35" spans="3:4" ht="12.75">
      <c r="C35" s="4" t="s">
        <v>22</v>
      </c>
      <c r="D35" s="4" t="s">
        <v>25</v>
      </c>
    </row>
    <row r="36" spans="3:4" ht="12.75">
      <c r="C36" s="4" t="s">
        <v>3</v>
      </c>
      <c r="D36" s="4" t="s">
        <v>14</v>
      </c>
    </row>
    <row r="37" spans="3:4" ht="12.75">
      <c r="C37" s="21" t="s">
        <v>34</v>
      </c>
      <c r="D37" s="4" t="s">
        <v>35</v>
      </c>
    </row>
    <row r="38" spans="3:4" ht="12.75">
      <c r="C38" s="21" t="s">
        <v>36</v>
      </c>
      <c r="D38" s="4" t="s">
        <v>37</v>
      </c>
    </row>
    <row r="39" spans="3:4" ht="12.75">
      <c r="C39" s="4" t="s">
        <v>23</v>
      </c>
      <c r="D39" s="4" t="s">
        <v>26</v>
      </c>
    </row>
    <row r="40" spans="3:4" ht="12.75">
      <c r="C40" s="4" t="s">
        <v>31</v>
      </c>
      <c r="D40" s="4" t="s">
        <v>32</v>
      </c>
    </row>
    <row r="41" spans="3:4" ht="12.75">
      <c r="C41" s="4" t="s">
        <v>38</v>
      </c>
      <c r="D41" s="4" t="s">
        <v>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83"/>
  <dimension ref="C1:F37"/>
  <sheetViews>
    <sheetView workbookViewId="0" topLeftCell="A1">
      <selection activeCell="D25" sqref="D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74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2048</v>
      </c>
      <c r="E10" s="5"/>
      <c r="F10" s="5"/>
    </row>
    <row r="11" spans="3:6" ht="12.75">
      <c r="C11" s="2" t="s">
        <v>5</v>
      </c>
      <c r="D11" s="14">
        <v>1920</v>
      </c>
      <c r="E11" s="5"/>
      <c r="F11" s="5"/>
    </row>
    <row r="12" spans="3:6" ht="12.75">
      <c r="C12" s="2" t="s">
        <v>6</v>
      </c>
      <c r="D12" s="3">
        <f>D11/D10</f>
        <v>0.9375</v>
      </c>
      <c r="E12" s="5"/>
      <c r="F12" s="5"/>
    </row>
    <row r="13" spans="3:6" ht="12.75">
      <c r="C13" s="15" t="s">
        <v>27</v>
      </c>
      <c r="D13" s="16">
        <v>86</v>
      </c>
      <c r="E13" s="5"/>
      <c r="F13" s="5"/>
    </row>
    <row r="14" spans="3:6" ht="12.75">
      <c r="C14" s="17" t="s">
        <v>28</v>
      </c>
      <c r="D14" s="18">
        <f>121-86</f>
        <v>35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1162</v>
      </c>
      <c r="E18" s="3">
        <f>D18/D26</f>
        <v>0.6991576413959085</v>
      </c>
      <c r="F18" s="2">
        <v>12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500</v>
      </c>
      <c r="E22" s="3">
        <f>D22/D26</f>
        <v>0.3008423586040915</v>
      </c>
      <c r="F22" s="2">
        <v>3</v>
      </c>
    </row>
    <row r="23" spans="3:6" ht="12.75">
      <c r="C23" s="2" t="s">
        <v>45</v>
      </c>
      <c r="D23" s="2">
        <v>0</v>
      </c>
      <c r="E23" s="3">
        <f>D24/D26</f>
        <v>0</v>
      </c>
      <c r="F23" s="2">
        <v>0</v>
      </c>
    </row>
    <row r="24" spans="3:6" ht="12.75">
      <c r="C24" s="2" t="s">
        <v>46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1662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21</v>
      </c>
      <c r="D32" s="4" t="s">
        <v>24</v>
      </c>
    </row>
    <row r="33" spans="3:4" ht="12.75">
      <c r="C33" s="4" t="s">
        <v>22</v>
      </c>
      <c r="D33" s="4" t="s">
        <v>25</v>
      </c>
    </row>
    <row r="34" spans="3:4" ht="12.75">
      <c r="C34" s="4" t="s">
        <v>3</v>
      </c>
      <c r="D34" s="4" t="s">
        <v>14</v>
      </c>
    </row>
    <row r="35" spans="3:4" ht="12.75">
      <c r="C35" s="21" t="s">
        <v>34</v>
      </c>
      <c r="D35" s="4" t="s">
        <v>35</v>
      </c>
    </row>
    <row r="36" spans="3:4" ht="12.75">
      <c r="C36" s="21" t="s">
        <v>36</v>
      </c>
      <c r="D36" s="4" t="s">
        <v>37</v>
      </c>
    </row>
    <row r="37" spans="3:4" ht="12.75">
      <c r="C37" s="4" t="s">
        <v>23</v>
      </c>
      <c r="D37" s="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6"/>
  <dimension ref="C1:F34"/>
  <sheetViews>
    <sheetView workbookViewId="0" topLeftCell="A4">
      <selection activeCell="D26" sqref="D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51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959</v>
      </c>
      <c r="E10" s="5"/>
      <c r="F10" s="5"/>
    </row>
    <row r="11" spans="3:6" ht="12.75">
      <c r="C11" s="2" t="s">
        <v>5</v>
      </c>
      <c r="D11" s="14">
        <v>912</v>
      </c>
      <c r="E11" s="5"/>
      <c r="F11" s="5"/>
    </row>
    <row r="12" spans="3:6" ht="12.75">
      <c r="C12" s="2" t="s">
        <v>6</v>
      </c>
      <c r="D12" s="3">
        <f>D11/D10</f>
        <v>0.9509906152241918</v>
      </c>
      <c r="E12" s="5"/>
      <c r="F12" s="5"/>
    </row>
    <row r="13" spans="3:6" ht="12.75">
      <c r="C13" s="15" t="s">
        <v>27</v>
      </c>
      <c r="D13" s="16">
        <v>53</v>
      </c>
      <c r="E13" s="5"/>
      <c r="F13" s="5"/>
    </row>
    <row r="14" spans="3:6" ht="12.75">
      <c r="C14" s="17" t="s">
        <v>28</v>
      </c>
      <c r="D14" s="18">
        <f>69-53</f>
        <v>16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365</v>
      </c>
      <c r="E18" s="3">
        <f>D18/D26</f>
        <v>0.5104895104895105</v>
      </c>
      <c r="F18" s="2">
        <v>12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350</v>
      </c>
      <c r="E22" s="3">
        <f>D22/D26</f>
        <v>0.48951048951048953</v>
      </c>
      <c r="F22" s="2">
        <v>3</v>
      </c>
    </row>
    <row r="23" spans="3:6" ht="12.75">
      <c r="C23" s="2" t="s">
        <v>45</v>
      </c>
      <c r="D23" s="2">
        <v>0</v>
      </c>
      <c r="E23" s="3">
        <f>D25/D26</f>
        <v>0</v>
      </c>
      <c r="F23" s="2">
        <v>0</v>
      </c>
    </row>
    <row r="24" spans="3:6" ht="12.75">
      <c r="C24" s="2" t="s">
        <v>46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49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715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21</v>
      </c>
      <c r="D33" s="4" t="s">
        <v>24</v>
      </c>
    </row>
    <row r="34" spans="3:4" ht="12.75">
      <c r="C34" s="4" t="s">
        <v>31</v>
      </c>
      <c r="D34" s="4" t="s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84"/>
  <dimension ref="C1:F37"/>
  <sheetViews>
    <sheetView workbookViewId="0" topLeftCell="A1">
      <selection activeCell="D26" sqref="D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75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714</v>
      </c>
      <c r="E10" s="5"/>
      <c r="F10" s="5"/>
    </row>
    <row r="11" spans="3:6" ht="12.75">
      <c r="C11" s="2" t="s">
        <v>5</v>
      </c>
      <c r="D11" s="14">
        <v>664</v>
      </c>
      <c r="E11" s="5"/>
      <c r="F11" s="5"/>
    </row>
    <row r="12" spans="3:6" ht="12.75">
      <c r="C12" s="2" t="s">
        <v>6</v>
      </c>
      <c r="D12" s="3">
        <f>D11/D10</f>
        <v>0.9299719887955182</v>
      </c>
      <c r="E12" s="5"/>
      <c r="F12" s="5"/>
    </row>
    <row r="13" spans="3:6" ht="12.75">
      <c r="C13" s="15" t="s">
        <v>27</v>
      </c>
      <c r="D13" s="16">
        <v>37</v>
      </c>
      <c r="E13" s="5"/>
      <c r="F13" s="5"/>
    </row>
    <row r="14" spans="3:6" ht="12.75">
      <c r="C14" s="17" t="s">
        <v>28</v>
      </c>
      <c r="D14" s="18">
        <f>51-37</f>
        <v>14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329</v>
      </c>
      <c r="E18" s="3">
        <f>D18/D26</f>
        <v>0.7651162790697674</v>
      </c>
      <c r="F18" s="2">
        <v>12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101</v>
      </c>
      <c r="E22" s="3">
        <f>D22/D26</f>
        <v>0.23488372093023255</v>
      </c>
      <c r="F22" s="2">
        <v>3</v>
      </c>
    </row>
    <row r="23" spans="3:6" ht="12.75">
      <c r="C23" s="2" t="s">
        <v>45</v>
      </c>
      <c r="D23" s="2">
        <v>0</v>
      </c>
      <c r="E23" s="3">
        <f>D24/D26</f>
        <v>0</v>
      </c>
      <c r="F23" s="2">
        <v>0</v>
      </c>
    </row>
    <row r="24" spans="3:6" ht="12.75">
      <c r="C24" s="2" t="s">
        <v>46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430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21</v>
      </c>
      <c r="D32" s="4" t="s">
        <v>24</v>
      </c>
    </row>
    <row r="33" spans="3:4" ht="12.75">
      <c r="C33" s="4" t="s">
        <v>22</v>
      </c>
      <c r="D33" s="4" t="s">
        <v>25</v>
      </c>
    </row>
    <row r="34" spans="3:4" ht="12.75">
      <c r="C34" s="4" t="s">
        <v>3</v>
      </c>
      <c r="D34" s="4" t="s">
        <v>14</v>
      </c>
    </row>
    <row r="35" spans="3:4" ht="12.75">
      <c r="C35" s="21" t="s">
        <v>34</v>
      </c>
      <c r="D35" s="4" t="s">
        <v>35</v>
      </c>
    </row>
    <row r="36" spans="3:4" ht="12.75">
      <c r="C36" s="21" t="s">
        <v>36</v>
      </c>
      <c r="D36" s="4" t="s">
        <v>37</v>
      </c>
    </row>
    <row r="37" spans="3:4" ht="12.75">
      <c r="C37" s="4" t="s">
        <v>23</v>
      </c>
      <c r="D37" s="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62"/>
  <dimension ref="C1:F35"/>
  <sheetViews>
    <sheetView workbookViewId="0" topLeftCell="A1">
      <selection activeCell="C46" sqref="C4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18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5049</v>
      </c>
      <c r="E10" s="5"/>
      <c r="F10" s="5"/>
    </row>
    <row r="11" spans="3:6" ht="12.75">
      <c r="C11" s="2" t="s">
        <v>5</v>
      </c>
      <c r="D11" s="14">
        <v>4818</v>
      </c>
      <c r="E11" s="5"/>
      <c r="F11" s="5"/>
    </row>
    <row r="12" spans="3:6" ht="12.75">
      <c r="C12" s="2" t="s">
        <v>6</v>
      </c>
      <c r="D12" s="3">
        <f>D11/D10</f>
        <v>0.954248366013072</v>
      </c>
      <c r="E12" s="5"/>
      <c r="F12" s="5"/>
    </row>
    <row r="13" spans="3:6" ht="12.75">
      <c r="C13" s="15" t="s">
        <v>27</v>
      </c>
      <c r="D13" s="16">
        <v>216</v>
      </c>
      <c r="E13" s="5"/>
      <c r="F13" s="5"/>
    </row>
    <row r="14" spans="3:6" ht="12.75">
      <c r="C14" s="17" t="s">
        <v>28</v>
      </c>
      <c r="D14" s="18">
        <v>110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21</v>
      </c>
      <c r="D18" s="7">
        <v>1506</v>
      </c>
      <c r="E18" s="3">
        <f>D18/D24</f>
        <v>0.3352626892252894</v>
      </c>
      <c r="F18" s="2">
        <v>7</v>
      </c>
    </row>
    <row r="19" spans="3:6" ht="12.75">
      <c r="C19" s="2" t="s">
        <v>36</v>
      </c>
      <c r="D19" s="7">
        <v>306</v>
      </c>
      <c r="E19" s="3">
        <f>D19/D24</f>
        <v>0.06812110418521816</v>
      </c>
      <c r="F19" s="2">
        <v>1</v>
      </c>
    </row>
    <row r="20" spans="3:6" ht="12.75">
      <c r="C20" s="2" t="s">
        <v>34</v>
      </c>
      <c r="D20" s="7">
        <v>270</v>
      </c>
      <c r="E20" s="3">
        <f>D20/D24</f>
        <v>0.06010685663401603</v>
      </c>
      <c r="F20" s="2">
        <v>1</v>
      </c>
    </row>
    <row r="21" spans="3:6" ht="12.75">
      <c r="C21" s="2" t="s">
        <v>22</v>
      </c>
      <c r="D21" s="7">
        <v>895</v>
      </c>
      <c r="E21" s="3">
        <f>D21/D24</f>
        <v>0.19924309884238647</v>
      </c>
      <c r="F21" s="2">
        <v>4</v>
      </c>
    </row>
    <row r="22" spans="3:6" ht="12.75">
      <c r="C22" s="2" t="s">
        <v>31</v>
      </c>
      <c r="D22" s="2">
        <v>79</v>
      </c>
      <c r="E22" s="3">
        <f>D22/D24</f>
        <v>0.017586821015138022</v>
      </c>
      <c r="F22" s="2">
        <v>0</v>
      </c>
    </row>
    <row r="23" spans="3:6" ht="12.75">
      <c r="C23" s="2" t="s">
        <v>3</v>
      </c>
      <c r="D23" s="2">
        <v>1436</v>
      </c>
      <c r="E23" s="3">
        <f>D23/D24</f>
        <v>0.3196794300979519</v>
      </c>
      <c r="F23" s="2">
        <v>7</v>
      </c>
    </row>
    <row r="24" spans="3:6" ht="12.75">
      <c r="C24" s="6" t="s">
        <v>12</v>
      </c>
      <c r="D24" s="8">
        <f>SUM(D18:D23)</f>
        <v>4492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21</v>
      </c>
      <c r="D30" s="4" t="s">
        <v>24</v>
      </c>
    </row>
    <row r="31" spans="3:4" ht="12.75">
      <c r="C31" s="4" t="s">
        <v>22</v>
      </c>
      <c r="D31" s="4" t="s">
        <v>25</v>
      </c>
    </row>
    <row r="32" spans="3:4" ht="12.75">
      <c r="C32" s="4" t="s">
        <v>3</v>
      </c>
      <c r="D32" s="4" t="s">
        <v>14</v>
      </c>
    </row>
    <row r="33" spans="3:4" ht="12.75">
      <c r="C33" s="21" t="s">
        <v>34</v>
      </c>
      <c r="D33" s="4" t="s">
        <v>35</v>
      </c>
    </row>
    <row r="34" spans="3:4" ht="12.75">
      <c r="C34" s="21" t="s">
        <v>36</v>
      </c>
      <c r="D34" s="4" t="s">
        <v>37</v>
      </c>
    </row>
    <row r="35" spans="3:4" ht="12.75">
      <c r="C35" s="4" t="s">
        <v>31</v>
      </c>
      <c r="D35" s="4" t="s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85"/>
  <dimension ref="C1:F37"/>
  <sheetViews>
    <sheetView workbookViewId="0" topLeftCell="A1">
      <selection activeCell="D26" sqref="D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76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4050</v>
      </c>
      <c r="E10" s="5"/>
      <c r="F10" s="5"/>
    </row>
    <row r="11" spans="3:6" ht="12.75">
      <c r="C11" s="2" t="s">
        <v>5</v>
      </c>
      <c r="D11" s="14">
        <v>3780</v>
      </c>
      <c r="E11" s="5"/>
      <c r="F11" s="5"/>
    </row>
    <row r="12" spans="3:6" ht="12.75">
      <c r="C12" s="2" t="s">
        <v>6</v>
      </c>
      <c r="D12" s="3">
        <f>D11/D10</f>
        <v>0.9333333333333333</v>
      </c>
      <c r="E12" s="5"/>
      <c r="F12" s="5"/>
    </row>
    <row r="13" spans="3:6" ht="12.75">
      <c r="C13" s="15" t="s">
        <v>27</v>
      </c>
      <c r="D13" s="16">
        <v>313</v>
      </c>
      <c r="E13" s="5"/>
      <c r="F13" s="5"/>
    </row>
    <row r="14" spans="3:6" ht="12.75">
      <c r="C14" s="17" t="s">
        <v>28</v>
      </c>
      <c r="D14" s="18">
        <f>407-313</f>
        <v>94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1691</v>
      </c>
      <c r="E18" s="3">
        <f>D18/D26</f>
        <v>0.5954225352112676</v>
      </c>
      <c r="F18" s="2">
        <v>16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45</v>
      </c>
      <c r="D23" s="2">
        <v>0</v>
      </c>
      <c r="E23" s="3">
        <f>D24/D26</f>
        <v>0.4045774647887324</v>
      </c>
      <c r="F23" s="2">
        <v>0</v>
      </c>
    </row>
    <row r="24" spans="3:6" ht="12.75">
      <c r="C24" s="2" t="s">
        <v>46</v>
      </c>
      <c r="D24" s="2">
        <v>1149</v>
      </c>
      <c r="E24" s="3">
        <f>D24/D26</f>
        <v>0.4045774647887324</v>
      </c>
      <c r="F24" s="2">
        <v>4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2840</v>
      </c>
      <c r="E26" s="9"/>
      <c r="F26" s="6">
        <f>SUM(F18:F25)</f>
        <v>20</v>
      </c>
    </row>
    <row r="30" ht="12.75">
      <c r="C30" s="12" t="s">
        <v>13</v>
      </c>
    </row>
    <row r="32" spans="3:4" ht="12.75">
      <c r="C32" s="4" t="s">
        <v>21</v>
      </c>
      <c r="D32" s="4" t="s">
        <v>24</v>
      </c>
    </row>
    <row r="33" spans="3:4" ht="12.75">
      <c r="C33" s="4" t="s">
        <v>22</v>
      </c>
      <c r="D33" s="4" t="s">
        <v>25</v>
      </c>
    </row>
    <row r="34" spans="3:4" ht="12.75">
      <c r="C34" s="4" t="s">
        <v>3</v>
      </c>
      <c r="D34" s="4" t="s">
        <v>14</v>
      </c>
    </row>
    <row r="35" spans="3:4" ht="12.75">
      <c r="C35" s="21" t="s">
        <v>34</v>
      </c>
      <c r="D35" s="4" t="s">
        <v>35</v>
      </c>
    </row>
    <row r="36" spans="3:4" ht="12.75">
      <c r="C36" s="21" t="s">
        <v>36</v>
      </c>
      <c r="D36" s="4" t="s">
        <v>37</v>
      </c>
    </row>
    <row r="37" spans="3:4" ht="12.75">
      <c r="C37" s="4" t="s">
        <v>23</v>
      </c>
      <c r="D37" s="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68"/>
  <dimension ref="C1:F35"/>
  <sheetViews>
    <sheetView workbookViewId="0" topLeftCell="A1">
      <selection activeCell="D10" sqref="D1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19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4288</v>
      </c>
      <c r="E10" s="5"/>
      <c r="F10" s="5"/>
    </row>
    <row r="11" spans="3:6" ht="12.75">
      <c r="C11" s="2" t="s">
        <v>5</v>
      </c>
      <c r="D11" s="14">
        <v>4075</v>
      </c>
      <c r="E11" s="5"/>
      <c r="F11" s="5"/>
    </row>
    <row r="12" spans="3:6" ht="12.75">
      <c r="C12" s="2" t="s">
        <v>6</v>
      </c>
      <c r="D12" s="3">
        <f>D11/D10</f>
        <v>0.9503264925373134</v>
      </c>
      <c r="E12" s="5"/>
      <c r="F12" s="5"/>
    </row>
    <row r="13" spans="3:6" ht="12.75">
      <c r="C13" s="15" t="s">
        <v>27</v>
      </c>
      <c r="D13" s="16">
        <v>175</v>
      </c>
      <c r="E13" s="5"/>
      <c r="F13" s="5"/>
    </row>
    <row r="14" spans="3:6" ht="12.75">
      <c r="C14" s="17" t="s">
        <v>28</v>
      </c>
      <c r="D14" s="18">
        <v>54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21</v>
      </c>
      <c r="D18" s="7">
        <v>1768</v>
      </c>
      <c r="E18" s="3">
        <f>D18/D24</f>
        <v>0.4596983879355174</v>
      </c>
      <c r="F18" s="2">
        <v>10</v>
      </c>
    </row>
    <row r="19" spans="3:6" ht="12.75">
      <c r="C19" s="2" t="s">
        <v>36</v>
      </c>
      <c r="D19" s="7">
        <v>139</v>
      </c>
      <c r="E19" s="3">
        <f>D19/D24</f>
        <v>0.036141445657826315</v>
      </c>
      <c r="F19" s="2">
        <v>0</v>
      </c>
    </row>
    <row r="20" spans="3:6" ht="12.75">
      <c r="C20" s="2" t="s">
        <v>34</v>
      </c>
      <c r="D20" s="7">
        <v>166</v>
      </c>
      <c r="E20" s="3">
        <f>D20/D24</f>
        <v>0.04316172646905876</v>
      </c>
      <c r="F20" s="2">
        <v>1</v>
      </c>
    </row>
    <row r="21" spans="3:6" ht="12.75">
      <c r="C21" s="2" t="s">
        <v>31</v>
      </c>
      <c r="D21" s="7">
        <v>51</v>
      </c>
      <c r="E21" s="3">
        <f>D21/D24</f>
        <v>0.01326053042121685</v>
      </c>
      <c r="F21" s="2">
        <v>0</v>
      </c>
    </row>
    <row r="22" spans="3:6" ht="12.75">
      <c r="C22" s="2" t="s">
        <v>22</v>
      </c>
      <c r="D22" s="2">
        <v>601</v>
      </c>
      <c r="E22" s="3">
        <f>D22/D24</f>
        <v>0.156266250650026</v>
      </c>
      <c r="F22" s="2">
        <v>3</v>
      </c>
    </row>
    <row r="23" spans="3:6" ht="12.75">
      <c r="C23" s="2" t="s">
        <v>3</v>
      </c>
      <c r="D23" s="2">
        <v>1121</v>
      </c>
      <c r="E23" s="3">
        <f>D23/D24</f>
        <v>0.2914716588663547</v>
      </c>
      <c r="F23" s="2">
        <v>6</v>
      </c>
    </row>
    <row r="24" spans="3:6" ht="12.75">
      <c r="C24" s="6" t="s">
        <v>12</v>
      </c>
      <c r="D24" s="8">
        <f>SUM(D18:D23)</f>
        <v>3846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21</v>
      </c>
      <c r="D30" s="4" t="s">
        <v>24</v>
      </c>
    </row>
    <row r="31" spans="3:4" ht="12.75">
      <c r="C31" s="4" t="s">
        <v>22</v>
      </c>
      <c r="D31" s="4" t="s">
        <v>25</v>
      </c>
    </row>
    <row r="32" spans="3:4" ht="12.75">
      <c r="C32" s="4" t="s">
        <v>3</v>
      </c>
      <c r="D32" s="4" t="s">
        <v>14</v>
      </c>
    </row>
    <row r="33" spans="3:4" ht="12.75">
      <c r="C33" s="21" t="s">
        <v>34</v>
      </c>
      <c r="D33" s="4" t="s">
        <v>35</v>
      </c>
    </row>
    <row r="34" spans="3:4" ht="12.75">
      <c r="C34" s="21" t="s">
        <v>36</v>
      </c>
      <c r="D34" s="4" t="s">
        <v>37</v>
      </c>
    </row>
    <row r="35" spans="3:4" ht="12.75">
      <c r="C35" s="4" t="s">
        <v>31</v>
      </c>
      <c r="D35" s="4" t="s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86"/>
  <dimension ref="C1:F37"/>
  <sheetViews>
    <sheetView workbookViewId="0" topLeftCell="A1">
      <selection activeCell="D25" sqref="D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77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3634</v>
      </c>
      <c r="E10" s="5"/>
      <c r="F10" s="5"/>
    </row>
    <row r="11" spans="3:6" ht="12.75">
      <c r="C11" s="2" t="s">
        <v>5</v>
      </c>
      <c r="D11" s="14">
        <v>3437</v>
      </c>
      <c r="E11" s="5"/>
      <c r="F11" s="5"/>
    </row>
    <row r="12" spans="3:6" ht="12.75">
      <c r="C12" s="2" t="s">
        <v>6</v>
      </c>
      <c r="D12" s="3">
        <f>D11/D10</f>
        <v>0.945789763346175</v>
      </c>
      <c r="E12" s="5"/>
      <c r="F12" s="5"/>
    </row>
    <row r="13" spans="3:6" ht="12.75">
      <c r="C13" s="15" t="s">
        <v>27</v>
      </c>
      <c r="D13" s="16">
        <v>257</v>
      </c>
      <c r="E13" s="5"/>
      <c r="F13" s="5"/>
    </row>
    <row r="14" spans="3:6" ht="12.75">
      <c r="C14" s="17" t="s">
        <v>28</v>
      </c>
      <c r="D14" s="18">
        <f>319-257</f>
        <v>62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45</v>
      </c>
      <c r="D23" s="2">
        <v>1446</v>
      </c>
      <c r="E23" s="3">
        <f>D24/D26</f>
        <v>0.46205357142857145</v>
      </c>
      <c r="F23" s="2">
        <v>16</v>
      </c>
    </row>
    <row r="24" spans="3:6" ht="12.75">
      <c r="C24" s="2" t="s">
        <v>46</v>
      </c>
      <c r="D24" s="2">
        <v>1242</v>
      </c>
      <c r="E24" s="3">
        <f>D24/D26</f>
        <v>0.46205357142857145</v>
      </c>
      <c r="F24" s="2">
        <v>4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2688</v>
      </c>
      <c r="E26" s="9"/>
      <c r="F26" s="6">
        <f>SUM(F18:F25)</f>
        <v>20</v>
      </c>
    </row>
    <row r="30" ht="12.75">
      <c r="C30" s="12" t="s">
        <v>13</v>
      </c>
    </row>
    <row r="32" spans="3:4" ht="12.75">
      <c r="C32" s="4" t="s">
        <v>21</v>
      </c>
      <c r="D32" s="4" t="s">
        <v>24</v>
      </c>
    </row>
    <row r="33" spans="3:4" ht="12.75">
      <c r="C33" s="4" t="s">
        <v>22</v>
      </c>
      <c r="D33" s="4" t="s">
        <v>25</v>
      </c>
    </row>
    <row r="34" spans="3:4" ht="12.75">
      <c r="C34" s="4" t="s">
        <v>3</v>
      </c>
      <c r="D34" s="4" t="s">
        <v>14</v>
      </c>
    </row>
    <row r="35" spans="3:4" ht="12.75">
      <c r="C35" s="21" t="s">
        <v>34</v>
      </c>
      <c r="D35" s="4" t="s">
        <v>35</v>
      </c>
    </row>
    <row r="36" spans="3:4" ht="12.75">
      <c r="C36" s="21" t="s">
        <v>36</v>
      </c>
      <c r="D36" s="4" t="s">
        <v>37</v>
      </c>
    </row>
    <row r="37" spans="3:4" ht="12.75">
      <c r="C37" s="4" t="s">
        <v>23</v>
      </c>
      <c r="D37" s="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87"/>
  <dimension ref="C1:F37"/>
  <sheetViews>
    <sheetView workbookViewId="0" topLeftCell="A1">
      <selection activeCell="D25" sqref="D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78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3713</v>
      </c>
      <c r="E10" s="5"/>
      <c r="F10" s="5"/>
    </row>
    <row r="11" spans="3:6" ht="12.75">
      <c r="C11" s="2" t="s">
        <v>5</v>
      </c>
      <c r="D11" s="14">
        <v>3475</v>
      </c>
      <c r="E11" s="5"/>
      <c r="F11" s="5"/>
    </row>
    <row r="12" spans="3:6" ht="12.75">
      <c r="C12" s="2" t="s">
        <v>6</v>
      </c>
      <c r="D12" s="3">
        <f>D11/D10</f>
        <v>0.9359008887691893</v>
      </c>
      <c r="E12" s="5"/>
      <c r="F12" s="5"/>
    </row>
    <row r="13" spans="3:6" ht="12.75">
      <c r="C13" s="15" t="s">
        <v>27</v>
      </c>
      <c r="D13" s="16">
        <v>263</v>
      </c>
      <c r="E13" s="5"/>
      <c r="F13" s="5"/>
    </row>
    <row r="14" spans="3:6" ht="12.75">
      <c r="C14" s="17" t="s">
        <v>28</v>
      </c>
      <c r="D14" s="18">
        <f>331-263</f>
        <v>68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1058</v>
      </c>
      <c r="E22" s="3">
        <f>D22/D26</f>
        <v>0.4254121431443506</v>
      </c>
      <c r="F22" s="2">
        <v>4</v>
      </c>
    </row>
    <row r="23" spans="3:6" ht="12.75">
      <c r="C23" s="2" t="s">
        <v>45</v>
      </c>
      <c r="D23" s="2">
        <v>1429</v>
      </c>
      <c r="E23" s="3">
        <f>D24/D26</f>
        <v>0</v>
      </c>
      <c r="F23" s="2">
        <v>16</v>
      </c>
    </row>
    <row r="24" spans="3:6" ht="12.75">
      <c r="C24" s="2" t="s">
        <v>46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2487</v>
      </c>
      <c r="E26" s="9"/>
      <c r="F26" s="6">
        <f>SUM(F18:F25)</f>
        <v>20</v>
      </c>
    </row>
    <row r="30" ht="12.75">
      <c r="C30" s="12" t="s">
        <v>13</v>
      </c>
    </row>
    <row r="32" spans="3:4" ht="12.75">
      <c r="C32" s="4" t="s">
        <v>21</v>
      </c>
      <c r="D32" s="4" t="s">
        <v>24</v>
      </c>
    </row>
    <row r="33" spans="3:4" ht="12.75">
      <c r="C33" s="4" t="s">
        <v>22</v>
      </c>
      <c r="D33" s="4" t="s">
        <v>25</v>
      </c>
    </row>
    <row r="34" spans="3:4" ht="12.75">
      <c r="C34" s="4" t="s">
        <v>3</v>
      </c>
      <c r="D34" s="4" t="s">
        <v>14</v>
      </c>
    </row>
    <row r="35" spans="3:4" ht="12.75">
      <c r="C35" s="21" t="s">
        <v>34</v>
      </c>
      <c r="D35" s="4" t="s">
        <v>35</v>
      </c>
    </row>
    <row r="36" spans="3:4" ht="12.75">
      <c r="C36" s="21" t="s">
        <v>36</v>
      </c>
      <c r="D36" s="4" t="s">
        <v>37</v>
      </c>
    </row>
    <row r="37" spans="3:4" ht="12.75">
      <c r="C37" s="4" t="s">
        <v>23</v>
      </c>
      <c r="D37" s="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oglio88"/>
  <dimension ref="C1:F37"/>
  <sheetViews>
    <sheetView workbookViewId="0" topLeftCell="A1">
      <selection activeCell="F26" sqref="F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79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924</v>
      </c>
      <c r="E10" s="5"/>
      <c r="F10" s="5"/>
    </row>
    <row r="11" spans="3:6" ht="12.75">
      <c r="C11" s="2" t="s">
        <v>5</v>
      </c>
      <c r="D11" s="14">
        <v>856</v>
      </c>
      <c r="E11" s="5"/>
      <c r="F11" s="5"/>
    </row>
    <row r="12" spans="3:6" ht="12.75">
      <c r="C12" s="2" t="s">
        <v>6</v>
      </c>
      <c r="D12" s="3">
        <f>D11/D10</f>
        <v>0.9264069264069265</v>
      </c>
      <c r="E12" s="5"/>
      <c r="F12" s="5"/>
    </row>
    <row r="13" spans="3:6" ht="12.75">
      <c r="C13" s="15" t="s">
        <v>27</v>
      </c>
      <c r="D13" s="16">
        <v>53</v>
      </c>
      <c r="E13" s="5"/>
      <c r="F13" s="5"/>
    </row>
    <row r="14" spans="3:6" ht="12.75">
      <c r="C14" s="17" t="s">
        <v>28</v>
      </c>
      <c r="D14" s="18">
        <f>66-53</f>
        <v>13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401</v>
      </c>
      <c r="E18" s="3">
        <f>D18/D26</f>
        <v>0.6236391912908242</v>
      </c>
      <c r="F18" s="2">
        <v>12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45</v>
      </c>
      <c r="D23" s="2">
        <v>0</v>
      </c>
      <c r="E23" s="3">
        <v>0</v>
      </c>
      <c r="F23" s="2">
        <v>0</v>
      </c>
    </row>
    <row r="24" spans="3:6" ht="12.75">
      <c r="C24" s="2" t="s">
        <v>46</v>
      </c>
      <c r="D24" s="2">
        <v>242</v>
      </c>
      <c r="E24" s="3">
        <f>D24/D26</f>
        <v>0.37636080870917576</v>
      </c>
      <c r="F24" s="2">
        <v>3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643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21</v>
      </c>
      <c r="D32" s="4" t="s">
        <v>24</v>
      </c>
    </row>
    <row r="33" spans="3:4" ht="12.75">
      <c r="C33" s="4" t="s">
        <v>22</v>
      </c>
      <c r="D33" s="4" t="s">
        <v>25</v>
      </c>
    </row>
    <row r="34" spans="3:4" ht="12.75">
      <c r="C34" s="4" t="s">
        <v>3</v>
      </c>
      <c r="D34" s="4" t="s">
        <v>14</v>
      </c>
    </row>
    <row r="35" spans="3:4" ht="12.75">
      <c r="C35" s="21" t="s">
        <v>34</v>
      </c>
      <c r="D35" s="4" t="s">
        <v>35</v>
      </c>
    </row>
    <row r="36" spans="3:4" ht="12.75">
      <c r="C36" s="21" t="s">
        <v>36</v>
      </c>
      <c r="D36" s="4" t="s">
        <v>37</v>
      </c>
    </row>
    <row r="37" spans="3:4" ht="12.75">
      <c r="C37" s="4" t="s">
        <v>23</v>
      </c>
      <c r="D37" s="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oglio89"/>
  <dimension ref="C1:F37"/>
  <sheetViews>
    <sheetView workbookViewId="0" topLeftCell="A1">
      <selection activeCell="D26" sqref="D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80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2120</v>
      </c>
      <c r="E10" s="5"/>
      <c r="F10" s="5"/>
    </row>
    <row r="11" spans="3:6" ht="12.75">
      <c r="C11" s="2" t="s">
        <v>5</v>
      </c>
      <c r="D11" s="14">
        <v>1948</v>
      </c>
      <c r="E11" s="5"/>
      <c r="F11" s="5"/>
    </row>
    <row r="12" spans="3:6" ht="12.75">
      <c r="C12" s="2" t="s">
        <v>6</v>
      </c>
      <c r="D12" s="3">
        <f>D11/D10</f>
        <v>0.9188679245283019</v>
      </c>
      <c r="E12" s="5"/>
      <c r="F12" s="5"/>
    </row>
    <row r="13" spans="3:6" ht="12.75">
      <c r="C13" s="15" t="s">
        <v>27</v>
      </c>
      <c r="D13" s="16">
        <v>183</v>
      </c>
      <c r="E13" s="5"/>
      <c r="F13" s="5"/>
    </row>
    <row r="14" spans="3:6" ht="12.75">
      <c r="C14" s="17" t="s">
        <v>28</v>
      </c>
      <c r="D14" s="18">
        <f>208-183</f>
        <v>25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454</v>
      </c>
      <c r="E18" s="3">
        <f>D18/D26</f>
        <v>0.358609794628752</v>
      </c>
      <c r="F18" s="2">
        <v>3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812</v>
      </c>
      <c r="E22" s="3">
        <f>D22/D26</f>
        <v>0.641390205371248</v>
      </c>
      <c r="F22" s="2">
        <v>12</v>
      </c>
    </row>
    <row r="23" spans="3:6" ht="12.75">
      <c r="C23" s="2" t="s">
        <v>45</v>
      </c>
      <c r="D23" s="2">
        <v>0</v>
      </c>
      <c r="E23" s="3">
        <f>D24/D26</f>
        <v>0</v>
      </c>
      <c r="F23" s="2">
        <v>0</v>
      </c>
    </row>
    <row r="24" spans="3:6" ht="12.75">
      <c r="C24" s="2" t="s">
        <v>46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1266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21</v>
      </c>
      <c r="D32" s="4" t="s">
        <v>24</v>
      </c>
    </row>
    <row r="33" spans="3:4" ht="12.75">
      <c r="C33" s="4" t="s">
        <v>22</v>
      </c>
      <c r="D33" s="4" t="s">
        <v>25</v>
      </c>
    </row>
    <row r="34" spans="3:4" ht="12.75">
      <c r="C34" s="4" t="s">
        <v>3</v>
      </c>
      <c r="D34" s="4" t="s">
        <v>14</v>
      </c>
    </row>
    <row r="35" spans="3:4" ht="12.75">
      <c r="C35" s="21" t="s">
        <v>34</v>
      </c>
      <c r="D35" s="4" t="s">
        <v>35</v>
      </c>
    </row>
    <row r="36" spans="3:4" ht="12.75">
      <c r="C36" s="21" t="s">
        <v>36</v>
      </c>
      <c r="D36" s="4" t="s">
        <v>37</v>
      </c>
    </row>
    <row r="37" spans="3:4" ht="12.75">
      <c r="C37" s="4" t="s">
        <v>23</v>
      </c>
      <c r="D37" s="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Foglio90"/>
  <dimension ref="C1:F37"/>
  <sheetViews>
    <sheetView workbookViewId="0" topLeftCell="A1">
      <selection activeCell="D26" sqref="D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81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1863</v>
      </c>
      <c r="E10" s="5"/>
      <c r="F10" s="5"/>
    </row>
    <row r="11" spans="3:6" ht="12.75">
      <c r="C11" s="2" t="s">
        <v>5</v>
      </c>
      <c r="D11" s="14">
        <v>1716</v>
      </c>
      <c r="E11" s="5"/>
      <c r="F11" s="5"/>
    </row>
    <row r="12" spans="3:6" ht="12.75">
      <c r="C12" s="2" t="s">
        <v>6</v>
      </c>
      <c r="D12" s="3">
        <f>D11/D10</f>
        <v>0.9210950080515298</v>
      </c>
      <c r="E12" s="5"/>
      <c r="F12" s="5"/>
    </row>
    <row r="13" spans="3:6" ht="12.75">
      <c r="C13" s="15" t="s">
        <v>27</v>
      </c>
      <c r="D13" s="16">
        <v>124</v>
      </c>
      <c r="E13" s="5"/>
      <c r="F13" s="5"/>
    </row>
    <row r="14" spans="3:6" ht="12.75">
      <c r="C14" s="17" t="s">
        <v>28</v>
      </c>
      <c r="D14" s="18">
        <f>151-124</f>
        <v>27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586</v>
      </c>
      <c r="E18" s="3">
        <f>D18/D26</f>
        <v>0.43375277572168763</v>
      </c>
      <c r="F18" s="2">
        <v>3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127</v>
      </c>
      <c r="E21" s="3">
        <f>D21/D26</f>
        <v>0.09400444115470022</v>
      </c>
      <c r="F21" s="2">
        <v>0</v>
      </c>
    </row>
    <row r="22" spans="3:6" ht="12.75">
      <c r="C22" s="2" t="s">
        <v>44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45</v>
      </c>
      <c r="D23" s="2">
        <v>0</v>
      </c>
      <c r="E23" s="3">
        <f>D24/D26</f>
        <v>0.4722427831236121</v>
      </c>
      <c r="F23" s="2">
        <v>0</v>
      </c>
    </row>
    <row r="24" spans="3:6" ht="12.75">
      <c r="C24" s="2" t="s">
        <v>46</v>
      </c>
      <c r="D24" s="2">
        <v>638</v>
      </c>
      <c r="E24" s="3">
        <f>D24/D26</f>
        <v>0.4722427831236121</v>
      </c>
      <c r="F24" s="2">
        <v>12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1351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21</v>
      </c>
      <c r="D32" s="4" t="s">
        <v>24</v>
      </c>
    </row>
    <row r="33" spans="3:4" ht="12.75">
      <c r="C33" s="4" t="s">
        <v>22</v>
      </c>
      <c r="D33" s="4" t="s">
        <v>25</v>
      </c>
    </row>
    <row r="34" spans="3:4" ht="12.75">
      <c r="C34" s="4" t="s">
        <v>3</v>
      </c>
      <c r="D34" s="4" t="s">
        <v>14</v>
      </c>
    </row>
    <row r="35" spans="3:4" ht="12.75">
      <c r="C35" s="21" t="s">
        <v>34</v>
      </c>
      <c r="D35" s="4" t="s">
        <v>35</v>
      </c>
    </row>
    <row r="36" spans="3:4" ht="12.75">
      <c r="C36" s="21" t="s">
        <v>36</v>
      </c>
      <c r="D36" s="4" t="s">
        <v>37</v>
      </c>
    </row>
    <row r="37" spans="3:4" ht="12.75">
      <c r="C37" s="4" t="s">
        <v>23</v>
      </c>
      <c r="D37" s="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Foglio91"/>
  <dimension ref="C1:F37"/>
  <sheetViews>
    <sheetView workbookViewId="0" topLeftCell="A1">
      <selection activeCell="H29" sqref="H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82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2755</v>
      </c>
      <c r="E10" s="5"/>
      <c r="F10" s="5"/>
    </row>
    <row r="11" spans="3:6" ht="12.75">
      <c r="C11" s="2" t="s">
        <v>5</v>
      </c>
      <c r="D11" s="14">
        <v>2313</v>
      </c>
      <c r="E11" s="5"/>
      <c r="F11" s="5"/>
    </row>
    <row r="12" spans="3:6" ht="12.75">
      <c r="C12" s="2" t="s">
        <v>6</v>
      </c>
      <c r="D12" s="3">
        <f>D11/D10</f>
        <v>0.8395644283121597</v>
      </c>
      <c r="E12" s="5"/>
      <c r="F12" s="5"/>
    </row>
    <row r="13" spans="3:6" ht="12.75">
      <c r="C13" s="15" t="s">
        <v>27</v>
      </c>
      <c r="D13" s="16">
        <v>108</v>
      </c>
      <c r="E13" s="5"/>
      <c r="F13" s="5"/>
    </row>
    <row r="14" spans="3:6" ht="12.75">
      <c r="C14" s="17" t="s">
        <v>28</v>
      </c>
      <c r="D14" s="18">
        <f>187-108</f>
        <v>79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1122</v>
      </c>
      <c r="E18" s="3">
        <f>D18/D26</f>
        <v>0.6534653465346535</v>
      </c>
      <c r="F18" s="2">
        <v>16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595</v>
      </c>
      <c r="E22" s="3">
        <f>D22/D26</f>
        <v>0.3465346534653465</v>
      </c>
      <c r="F22" s="2">
        <v>4</v>
      </c>
    </row>
    <row r="23" spans="3:6" ht="12.75">
      <c r="C23" s="2" t="s">
        <v>45</v>
      </c>
      <c r="D23" s="2">
        <v>0</v>
      </c>
      <c r="E23" s="3">
        <f>D24/D26</f>
        <v>0</v>
      </c>
      <c r="F23" s="2">
        <v>0</v>
      </c>
    </row>
    <row r="24" spans="3:6" ht="12.75">
      <c r="C24" s="2" t="s">
        <v>46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1717</v>
      </c>
      <c r="E26" s="9"/>
      <c r="F26" s="6">
        <f>SUM(F18:F25)</f>
        <v>20</v>
      </c>
    </row>
    <row r="30" ht="12.75">
      <c r="C30" s="12" t="s">
        <v>13</v>
      </c>
    </row>
    <row r="32" spans="3:4" ht="12.75">
      <c r="C32" s="4" t="s">
        <v>21</v>
      </c>
      <c r="D32" s="4" t="s">
        <v>24</v>
      </c>
    </row>
    <row r="33" spans="3:4" ht="12.75">
      <c r="C33" s="4" t="s">
        <v>22</v>
      </c>
      <c r="D33" s="4" t="s">
        <v>25</v>
      </c>
    </row>
    <row r="34" spans="3:4" ht="12.75">
      <c r="C34" s="4" t="s">
        <v>3</v>
      </c>
      <c r="D34" s="4" t="s">
        <v>14</v>
      </c>
    </row>
    <row r="35" spans="3:4" ht="12.75">
      <c r="C35" s="21" t="s">
        <v>34</v>
      </c>
      <c r="D35" s="4" t="s">
        <v>35</v>
      </c>
    </row>
    <row r="36" spans="3:4" ht="12.75">
      <c r="C36" s="21" t="s">
        <v>36</v>
      </c>
      <c r="D36" s="4" t="s">
        <v>37</v>
      </c>
    </row>
    <row r="37" spans="3:4" ht="12.75">
      <c r="C37" s="4" t="s">
        <v>23</v>
      </c>
      <c r="D37" s="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5"/>
  <dimension ref="C1:F34"/>
  <sheetViews>
    <sheetView workbookViewId="0" topLeftCell="A1">
      <selection activeCell="F23" sqref="F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52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3530</v>
      </c>
      <c r="E10" s="5"/>
      <c r="F10" s="5"/>
    </row>
    <row r="11" spans="3:6" ht="12.75">
      <c r="C11" s="2" t="s">
        <v>5</v>
      </c>
      <c r="D11" s="14">
        <v>3034</v>
      </c>
      <c r="E11" s="5"/>
      <c r="F11" s="5"/>
    </row>
    <row r="12" spans="3:6" ht="12.75">
      <c r="C12" s="2" t="s">
        <v>6</v>
      </c>
      <c r="D12" s="3">
        <f>D11/D10</f>
        <v>0.8594900849858357</v>
      </c>
      <c r="E12" s="5"/>
      <c r="F12" s="5"/>
    </row>
    <row r="13" spans="3:6" ht="12.75">
      <c r="C13" s="15" t="s">
        <v>27</v>
      </c>
      <c r="D13" s="16">
        <v>181</v>
      </c>
      <c r="E13" s="5"/>
      <c r="F13" s="5"/>
    </row>
    <row r="14" spans="3:6" ht="12.75">
      <c r="C14" s="17" t="s">
        <v>28</v>
      </c>
      <c r="D14" s="18">
        <f>246-181</f>
        <v>65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1025</v>
      </c>
      <c r="E18" s="3">
        <f>D18/D26</f>
        <v>0.4631721644826028</v>
      </c>
      <c r="F18" s="2">
        <v>4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53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1188</v>
      </c>
      <c r="E22" s="3">
        <f>D22/D26</f>
        <v>0.5368278355173972</v>
      </c>
      <c r="F22" s="2">
        <v>16</v>
      </c>
    </row>
    <row r="23" spans="3:6" ht="12.75">
      <c r="C23" s="2" t="s">
        <v>45</v>
      </c>
      <c r="D23" s="2">
        <v>0</v>
      </c>
      <c r="E23" s="3">
        <f>D25/D26</f>
        <v>0</v>
      </c>
      <c r="F23" s="2">
        <v>0</v>
      </c>
    </row>
    <row r="24" spans="3:6" ht="12.75">
      <c r="C24" s="2" t="s">
        <v>46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2213</v>
      </c>
      <c r="E26" s="9"/>
      <c r="F26" s="6">
        <f>SUM(F18:F25)</f>
        <v>20</v>
      </c>
    </row>
    <row r="30" ht="12.75">
      <c r="C30" s="12" t="s">
        <v>13</v>
      </c>
    </row>
    <row r="31" ht="12.75">
      <c r="C31" s="12"/>
    </row>
    <row r="32" spans="3:4" ht="12.75">
      <c r="C32" s="4" t="s">
        <v>3</v>
      </c>
      <c r="D32" s="4" t="s">
        <v>14</v>
      </c>
    </row>
    <row r="33" spans="3:4" ht="12.75">
      <c r="C33" s="4" t="s">
        <v>21</v>
      </c>
      <c r="D33" s="4" t="s">
        <v>24</v>
      </c>
    </row>
    <row r="34" spans="3:4" ht="12.75">
      <c r="C34" s="4" t="s">
        <v>31</v>
      </c>
      <c r="D34" s="4" t="s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Foglio92"/>
  <dimension ref="C1:F34"/>
  <sheetViews>
    <sheetView workbookViewId="0" topLeftCell="A1">
      <selection activeCell="G30" sqref="G3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83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2764</v>
      </c>
      <c r="E10" s="5"/>
      <c r="F10" s="5"/>
    </row>
    <row r="11" spans="3:6" ht="12.75">
      <c r="C11" s="2" t="s">
        <v>5</v>
      </c>
      <c r="D11" s="14">
        <v>2559</v>
      </c>
      <c r="E11" s="5"/>
      <c r="F11" s="5"/>
    </row>
    <row r="12" spans="3:6" ht="12.75">
      <c r="C12" s="2" t="s">
        <v>6</v>
      </c>
      <c r="D12" s="3">
        <f>D11/D10</f>
        <v>0.9258321273516642</v>
      </c>
      <c r="E12" s="5"/>
      <c r="F12" s="5"/>
    </row>
    <row r="13" spans="3:6" ht="12.75">
      <c r="C13" s="15" t="s">
        <v>27</v>
      </c>
      <c r="D13" s="16">
        <v>264</v>
      </c>
      <c r="E13" s="5"/>
      <c r="F13" s="5"/>
    </row>
    <row r="14" spans="3:6" ht="12.75">
      <c r="C14" s="17" t="s">
        <v>28</v>
      </c>
      <c r="D14" s="18">
        <f>327-264</f>
        <v>63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21</v>
      </c>
      <c r="D19" s="7">
        <v>599</v>
      </c>
      <c r="E19" s="3">
        <f>D19/D26</f>
        <v>0.3478513356562137</v>
      </c>
      <c r="F19" s="2">
        <v>4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1123</v>
      </c>
      <c r="E21" s="3">
        <f>D21/D26</f>
        <v>0.6521486643437863</v>
      </c>
      <c r="F21" s="2">
        <v>16</v>
      </c>
    </row>
    <row r="22" spans="3:6" ht="12.75">
      <c r="C22" s="2" t="s">
        <v>44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45</v>
      </c>
      <c r="D23" s="2">
        <v>0</v>
      </c>
      <c r="E23" s="3">
        <f>D24/D26</f>
        <v>0</v>
      </c>
      <c r="F23" s="2">
        <v>0</v>
      </c>
    </row>
    <row r="24" spans="3:6" ht="12.75">
      <c r="C24" s="2" t="s">
        <v>46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1722</v>
      </c>
      <c r="E26" s="9"/>
      <c r="F26" s="6">
        <f>SUM(F18:F25)</f>
        <v>20</v>
      </c>
    </row>
    <row r="30" ht="12.75">
      <c r="C30" s="12" t="s">
        <v>13</v>
      </c>
    </row>
    <row r="31" ht="12.75">
      <c r="C31" s="12"/>
    </row>
    <row r="32" spans="3:4" ht="12.75">
      <c r="C32" s="4" t="s">
        <v>3</v>
      </c>
      <c r="D32" s="4" t="s">
        <v>14</v>
      </c>
    </row>
    <row r="33" spans="3:4" ht="12.75">
      <c r="C33" s="4" t="s">
        <v>21</v>
      </c>
      <c r="D33" s="4" t="s">
        <v>24</v>
      </c>
    </row>
    <row r="34" spans="3:4" ht="12.75">
      <c r="C34" s="4" t="s">
        <v>31</v>
      </c>
      <c r="D34" s="4" t="s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Foglio93"/>
  <dimension ref="C1:F34"/>
  <sheetViews>
    <sheetView workbookViewId="0" topLeftCell="A4">
      <selection activeCell="D26" sqref="D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84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1760</v>
      </c>
      <c r="E10" s="5"/>
      <c r="F10" s="5"/>
    </row>
    <row r="11" spans="3:6" ht="12.75">
      <c r="C11" s="2" t="s">
        <v>5</v>
      </c>
      <c r="D11" s="14">
        <v>1654</v>
      </c>
      <c r="E11" s="5"/>
      <c r="F11" s="5"/>
    </row>
    <row r="12" spans="3:6" ht="12.75">
      <c r="C12" s="2" t="s">
        <v>6</v>
      </c>
      <c r="D12" s="3">
        <f>D11/D10</f>
        <v>0.9397727272727273</v>
      </c>
      <c r="E12" s="5"/>
      <c r="F12" s="5"/>
    </row>
    <row r="13" spans="3:6" ht="12.75">
      <c r="C13" s="15" t="s">
        <v>27</v>
      </c>
      <c r="D13" s="16">
        <v>45</v>
      </c>
      <c r="E13" s="5"/>
      <c r="F13" s="5"/>
    </row>
    <row r="14" spans="3:6" ht="12.75">
      <c r="C14" s="17" t="s">
        <v>28</v>
      </c>
      <c r="D14" s="18">
        <f>63-45</f>
        <v>18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798</v>
      </c>
      <c r="E18" s="3">
        <f>D18/D26</f>
        <v>0.5399188092016238</v>
      </c>
      <c r="F18" s="2">
        <v>12</v>
      </c>
    </row>
    <row r="19" spans="3:6" ht="12.75">
      <c r="C19" s="2" t="s">
        <v>21</v>
      </c>
      <c r="D19" s="7">
        <v>567</v>
      </c>
      <c r="E19" s="3">
        <f>D19/D26</f>
        <v>0.3836265223274696</v>
      </c>
      <c r="F19" s="2">
        <v>3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45</v>
      </c>
      <c r="D23" s="2">
        <v>0</v>
      </c>
      <c r="E23" s="3">
        <f>D24/D26</f>
        <v>0</v>
      </c>
      <c r="F23" s="2">
        <v>0</v>
      </c>
    </row>
    <row r="24" spans="3:6" ht="12.75">
      <c r="C24" s="2" t="s">
        <v>46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47</v>
      </c>
      <c r="D25" s="2">
        <v>113</v>
      </c>
      <c r="E25" s="3">
        <f>D25/D26</f>
        <v>0.07645466847090664</v>
      </c>
      <c r="F25" s="2">
        <v>0</v>
      </c>
    </row>
    <row r="26" spans="3:6" ht="12.75">
      <c r="C26" s="6" t="s">
        <v>12</v>
      </c>
      <c r="D26" s="8">
        <f>SUM(D18:D25)</f>
        <v>1478</v>
      </c>
      <c r="E26" s="9"/>
      <c r="F26" s="6">
        <f>SUM(F18:F25)</f>
        <v>15</v>
      </c>
    </row>
    <row r="30" ht="12.75">
      <c r="C30" s="12" t="s">
        <v>13</v>
      </c>
    </row>
    <row r="31" ht="12.75">
      <c r="C31" s="12"/>
    </row>
    <row r="32" spans="3:4" ht="12.75">
      <c r="C32" s="4" t="s">
        <v>3</v>
      </c>
      <c r="D32" s="4" t="s">
        <v>14</v>
      </c>
    </row>
    <row r="33" spans="3:4" ht="12.75">
      <c r="C33" s="4" t="s">
        <v>21</v>
      </c>
      <c r="D33" s="4" t="s">
        <v>24</v>
      </c>
    </row>
    <row r="34" spans="3:4" ht="12.75">
      <c r="C34" s="4" t="s">
        <v>31</v>
      </c>
      <c r="D34" s="4" t="s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Foglio94"/>
  <dimension ref="C1:F34"/>
  <sheetViews>
    <sheetView workbookViewId="0" topLeftCell="A4">
      <selection activeCell="D26" sqref="D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85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189</v>
      </c>
      <c r="E10" s="5"/>
      <c r="F10" s="5"/>
    </row>
    <row r="11" spans="3:6" ht="12.75">
      <c r="C11" s="2" t="s">
        <v>5</v>
      </c>
      <c r="D11" s="14">
        <v>157</v>
      </c>
      <c r="E11" s="5"/>
      <c r="F11" s="5"/>
    </row>
    <row r="12" spans="3:6" ht="12.75">
      <c r="C12" s="2" t="s">
        <v>6</v>
      </c>
      <c r="D12" s="3">
        <f>D11/D10</f>
        <v>0.8306878306878307</v>
      </c>
      <c r="E12" s="5"/>
      <c r="F12" s="5"/>
    </row>
    <row r="13" spans="3:6" ht="12.75">
      <c r="C13" s="15" t="s">
        <v>27</v>
      </c>
      <c r="D13" s="16">
        <v>3</v>
      </c>
      <c r="E13" s="5"/>
      <c r="F13" s="5"/>
    </row>
    <row r="14" spans="3:6" ht="12.75">
      <c r="C14" s="17" t="s">
        <v>28</v>
      </c>
      <c r="D14" s="18">
        <f>7-3</f>
        <v>4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118</v>
      </c>
      <c r="E18" s="3">
        <f>D18/D26</f>
        <v>0.8613138686131386</v>
      </c>
      <c r="F18" s="2">
        <v>15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45</v>
      </c>
      <c r="D23" s="2">
        <v>0</v>
      </c>
      <c r="E23" s="3">
        <f>D24/D26</f>
        <v>0</v>
      </c>
      <c r="F23" s="2">
        <v>0</v>
      </c>
    </row>
    <row r="24" spans="3:6" ht="12.75">
      <c r="C24" s="2" t="s">
        <v>46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47</v>
      </c>
      <c r="D25" s="2">
        <v>19</v>
      </c>
      <c r="E25" s="3">
        <f>D25/D26</f>
        <v>0.1386861313868613</v>
      </c>
      <c r="F25" s="2">
        <v>0</v>
      </c>
    </row>
    <row r="26" spans="3:6" ht="12.75">
      <c r="C26" s="6" t="s">
        <v>12</v>
      </c>
      <c r="D26" s="8">
        <f>SUM(D18:D25)</f>
        <v>137</v>
      </c>
      <c r="E26" s="9"/>
      <c r="F26" s="6">
        <f>SUM(F18:F25)</f>
        <v>15</v>
      </c>
    </row>
    <row r="30" ht="12.75">
      <c r="C30" s="12" t="s">
        <v>13</v>
      </c>
    </row>
    <row r="31" ht="12.75">
      <c r="C31" s="12"/>
    </row>
    <row r="32" spans="3:4" ht="12.75">
      <c r="C32" s="4" t="s">
        <v>3</v>
      </c>
      <c r="D32" s="4" t="s">
        <v>14</v>
      </c>
    </row>
    <row r="33" spans="3:4" ht="12.75">
      <c r="C33" s="4" t="s">
        <v>21</v>
      </c>
      <c r="D33" s="4" t="s">
        <v>24</v>
      </c>
    </row>
    <row r="34" spans="3:4" ht="12.75">
      <c r="C34" s="4" t="s">
        <v>31</v>
      </c>
      <c r="D34" s="4" t="s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Foglio95"/>
  <dimension ref="C1:F34"/>
  <sheetViews>
    <sheetView tabSelected="1" workbookViewId="0" topLeftCell="A7">
      <selection activeCell="I28" sqref="I2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86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2510</v>
      </c>
      <c r="E10" s="5"/>
      <c r="F10" s="5"/>
    </row>
    <row r="11" spans="3:6" ht="12.75">
      <c r="C11" s="2" t="s">
        <v>5</v>
      </c>
      <c r="D11" s="14">
        <v>2279</v>
      </c>
      <c r="E11" s="5"/>
      <c r="F11" s="5"/>
    </row>
    <row r="12" spans="3:6" ht="12.75">
      <c r="C12" s="2" t="s">
        <v>6</v>
      </c>
      <c r="D12" s="3">
        <f>D11/D10</f>
        <v>0.9079681274900399</v>
      </c>
      <c r="E12" s="5"/>
      <c r="F12" s="5"/>
    </row>
    <row r="13" spans="3:6" ht="12.75">
      <c r="C13" s="15" t="s">
        <v>27</v>
      </c>
      <c r="D13" s="16">
        <v>173</v>
      </c>
      <c r="E13" s="5"/>
      <c r="F13" s="5"/>
    </row>
    <row r="14" spans="3:6" ht="12.75">
      <c r="C14" s="17" t="s">
        <v>28</v>
      </c>
      <c r="D14" s="18">
        <f>214-173</f>
        <v>41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920</v>
      </c>
      <c r="E18" s="3">
        <f>D18/D26</f>
        <v>0.4946236559139785</v>
      </c>
      <c r="F18" s="2">
        <v>3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940</v>
      </c>
      <c r="E22" s="3">
        <f>D22/D26</f>
        <v>0.5053763440860215</v>
      </c>
      <c r="F22" s="2">
        <v>0</v>
      </c>
    </row>
    <row r="23" spans="3:6" ht="12.75">
      <c r="C23" s="2" t="s">
        <v>45</v>
      </c>
      <c r="D23" s="2">
        <v>0</v>
      </c>
      <c r="E23" s="3">
        <f>D24/D26</f>
        <v>0</v>
      </c>
      <c r="F23" s="2">
        <v>0</v>
      </c>
    </row>
    <row r="24" spans="3:6" ht="12.75">
      <c r="C24" s="2" t="s">
        <v>46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1860</v>
      </c>
      <c r="E26" s="9"/>
      <c r="F26" s="6">
        <f>SUM(F18:F25)</f>
        <v>3</v>
      </c>
    </row>
    <row r="30" ht="12.75">
      <c r="C30" s="12" t="s">
        <v>13</v>
      </c>
    </row>
    <row r="31" ht="12.75">
      <c r="C31" s="12"/>
    </row>
    <row r="32" spans="3:4" ht="12.75">
      <c r="C32" s="4" t="s">
        <v>3</v>
      </c>
      <c r="D32" s="4" t="s">
        <v>14</v>
      </c>
    </row>
    <row r="33" spans="3:4" ht="12.75">
      <c r="C33" s="4" t="s">
        <v>21</v>
      </c>
      <c r="D33" s="4" t="s">
        <v>24</v>
      </c>
    </row>
    <row r="34" spans="3:4" ht="12.75">
      <c r="C34" s="4" t="s">
        <v>31</v>
      </c>
      <c r="D34" s="4" t="s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4"/>
  <dimension ref="C1:F34"/>
  <sheetViews>
    <sheetView workbookViewId="0" topLeftCell="A1">
      <selection activeCell="F26" sqref="F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54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3632</v>
      </c>
      <c r="E10" s="5"/>
      <c r="F10" s="5"/>
    </row>
    <row r="11" spans="3:6" ht="12.75">
      <c r="C11" s="2" t="s">
        <v>5</v>
      </c>
      <c r="D11" s="14">
        <v>3384</v>
      </c>
      <c r="E11" s="5"/>
      <c r="F11" s="5"/>
    </row>
    <row r="12" spans="3:6" ht="12.75">
      <c r="C12" s="2" t="s">
        <v>6</v>
      </c>
      <c r="D12" s="3">
        <f>D11/D10</f>
        <v>0.9317180616740088</v>
      </c>
      <c r="E12" s="5"/>
      <c r="F12" s="5"/>
    </row>
    <row r="13" spans="3:6" ht="12.75">
      <c r="C13" s="15" t="s">
        <v>27</v>
      </c>
      <c r="D13" s="16">
        <v>149</v>
      </c>
      <c r="E13" s="5"/>
      <c r="F13" s="5"/>
    </row>
    <row r="14" spans="3:6" ht="12.75">
      <c r="C14" s="17" t="s">
        <v>28</v>
      </c>
      <c r="D14" s="18">
        <f>189-149</f>
        <v>40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99</v>
      </c>
      <c r="E21" s="3">
        <f>D21/D26</f>
        <v>0.0338577291381669</v>
      </c>
      <c r="F21" s="2">
        <v>0</v>
      </c>
    </row>
    <row r="22" spans="3:6" ht="12.75">
      <c r="C22" s="2" t="s">
        <v>44</v>
      </c>
      <c r="D22" s="2">
        <v>1460</v>
      </c>
      <c r="E22" s="3">
        <f>D22/D26</f>
        <v>0.4993160054719562</v>
      </c>
      <c r="F22" s="2">
        <v>16</v>
      </c>
    </row>
    <row r="23" spans="3:6" ht="12.75">
      <c r="C23" s="2" t="s">
        <v>45</v>
      </c>
      <c r="D23" s="2">
        <v>1365</v>
      </c>
      <c r="E23" s="3">
        <f>D25/D26</f>
        <v>0</v>
      </c>
      <c r="F23" s="2">
        <v>4</v>
      </c>
    </row>
    <row r="24" spans="3:6" ht="12.75">
      <c r="C24" s="2" t="s">
        <v>46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2924</v>
      </c>
      <c r="E26" s="9"/>
      <c r="F26" s="6">
        <f>SUM(F18:F25)</f>
        <v>20</v>
      </c>
    </row>
    <row r="30" ht="12.75">
      <c r="C30" s="12" t="s">
        <v>13</v>
      </c>
    </row>
    <row r="31" ht="12.75">
      <c r="C31" s="12"/>
    </row>
    <row r="32" spans="3:4" ht="12.75">
      <c r="C32" s="4" t="s">
        <v>3</v>
      </c>
      <c r="D32" s="4" t="s">
        <v>14</v>
      </c>
    </row>
    <row r="33" spans="3:4" ht="12.75">
      <c r="C33" s="4" t="s">
        <v>21</v>
      </c>
      <c r="D33" s="4" t="s">
        <v>24</v>
      </c>
    </row>
    <row r="34" spans="3:4" ht="12.75">
      <c r="C34" s="4" t="s">
        <v>31</v>
      </c>
      <c r="D34" s="4" t="s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3"/>
  <dimension ref="C1:F34"/>
  <sheetViews>
    <sheetView workbookViewId="0" topLeftCell="A1">
      <selection activeCell="F26" sqref="F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55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4034</v>
      </c>
      <c r="E10" s="5"/>
      <c r="F10" s="5"/>
    </row>
    <row r="11" spans="3:6" ht="12.75">
      <c r="C11" s="2" t="s">
        <v>5</v>
      </c>
      <c r="D11" s="14">
        <v>3802</v>
      </c>
      <c r="E11" s="5"/>
      <c r="F11" s="5"/>
    </row>
    <row r="12" spans="3:6" ht="12.75">
      <c r="C12" s="2" t="s">
        <v>6</v>
      </c>
      <c r="D12" s="3">
        <f>D11/D10</f>
        <v>0.9424888448190382</v>
      </c>
      <c r="E12" s="5"/>
      <c r="F12" s="5"/>
    </row>
    <row r="13" spans="3:6" ht="12.75">
      <c r="C13" s="15" t="s">
        <v>27</v>
      </c>
      <c r="D13" s="16">
        <v>289</v>
      </c>
      <c r="E13" s="5"/>
      <c r="F13" s="5"/>
    </row>
    <row r="14" spans="3:6" ht="12.75">
      <c r="C14" s="17" t="s">
        <v>28</v>
      </c>
      <c r="D14" s="18">
        <f>384-298</f>
        <v>86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1422</v>
      </c>
      <c r="E18" s="3">
        <f>D18/D26</f>
        <v>0.4930651872399445</v>
      </c>
      <c r="F18" s="2">
        <v>6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45</v>
      </c>
      <c r="D23" s="2">
        <v>0</v>
      </c>
      <c r="E23" s="3">
        <f>D25/D26</f>
        <v>0</v>
      </c>
      <c r="F23" s="2">
        <v>0</v>
      </c>
    </row>
    <row r="24" spans="3:6" ht="12.75">
      <c r="C24" s="2" t="s">
        <v>46</v>
      </c>
      <c r="D24" s="2">
        <v>1462</v>
      </c>
      <c r="E24" s="3">
        <f>D24/D26</f>
        <v>0.5069348127600555</v>
      </c>
      <c r="F24" s="2">
        <v>14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2884</v>
      </c>
      <c r="E26" s="9"/>
      <c r="F26" s="6">
        <f>SUM(F18:F25)</f>
        <v>20</v>
      </c>
    </row>
    <row r="30" ht="12.75">
      <c r="C30" s="12" t="s">
        <v>13</v>
      </c>
    </row>
    <row r="31" ht="12.75">
      <c r="C31" s="12"/>
    </row>
    <row r="32" spans="3:4" ht="12.75">
      <c r="C32" s="4" t="s">
        <v>3</v>
      </c>
      <c r="D32" s="4" t="s">
        <v>14</v>
      </c>
    </row>
    <row r="33" spans="3:4" ht="12.75">
      <c r="C33" s="4" t="s">
        <v>21</v>
      </c>
      <c r="D33" s="4" t="s">
        <v>24</v>
      </c>
    </row>
    <row r="34" spans="3:4" ht="12.75">
      <c r="C34" s="4" t="s">
        <v>31</v>
      </c>
      <c r="D34" s="4" t="s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58"/>
  <dimension ref="C1:F34"/>
  <sheetViews>
    <sheetView workbookViewId="0" topLeftCell="A1">
      <selection activeCell="D26" sqref="D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56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1907</v>
      </c>
      <c r="E10" s="5"/>
      <c r="F10" s="5"/>
    </row>
    <row r="11" spans="3:6" ht="12.75">
      <c r="C11" s="2" t="s">
        <v>5</v>
      </c>
      <c r="D11" s="14">
        <v>1800</v>
      </c>
      <c r="E11" s="5"/>
      <c r="F11" s="5"/>
    </row>
    <row r="12" spans="3:6" ht="12.75">
      <c r="C12" s="2" t="s">
        <v>6</v>
      </c>
      <c r="D12" s="3">
        <f>D11/D10</f>
        <v>0.9438909281594127</v>
      </c>
      <c r="E12" s="5"/>
      <c r="F12" s="5"/>
    </row>
    <row r="13" spans="3:6" ht="12.75">
      <c r="C13" s="15" t="s">
        <v>27</v>
      </c>
      <c r="D13" s="16">
        <v>141</v>
      </c>
      <c r="E13" s="5"/>
      <c r="F13" s="5"/>
    </row>
    <row r="14" spans="3:6" ht="12.75">
      <c r="C14" s="17" t="s">
        <v>28</v>
      </c>
      <c r="D14" s="18">
        <f>184-141</f>
        <v>43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685</v>
      </c>
      <c r="E18" s="3">
        <f>D18/D26</f>
        <v>0.5154251316779533</v>
      </c>
      <c r="F18" s="2">
        <v>12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644</v>
      </c>
      <c r="E22" s="3">
        <f>D22/D26</f>
        <v>0.48457486832204666</v>
      </c>
      <c r="F22" s="2">
        <v>3</v>
      </c>
    </row>
    <row r="23" spans="3:6" ht="12.75">
      <c r="C23" s="2" t="s">
        <v>45</v>
      </c>
      <c r="D23" s="2">
        <v>0</v>
      </c>
      <c r="E23" s="3">
        <f>D25/D26</f>
        <v>0</v>
      </c>
      <c r="F23" s="2">
        <v>0</v>
      </c>
    </row>
    <row r="24" spans="3:6" ht="12.75">
      <c r="C24" s="2" t="s">
        <v>46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1329</v>
      </c>
      <c r="E26" s="9"/>
      <c r="F26" s="6">
        <f>SUM(F18:F25)</f>
        <v>15</v>
      </c>
    </row>
    <row r="30" ht="12.75">
      <c r="C30" s="12" t="s">
        <v>13</v>
      </c>
    </row>
    <row r="31" ht="12.75">
      <c r="C31" s="12"/>
    </row>
    <row r="32" spans="3:4" ht="12.75">
      <c r="C32" s="4" t="s">
        <v>3</v>
      </c>
      <c r="D32" s="4" t="s">
        <v>14</v>
      </c>
    </row>
    <row r="33" spans="3:4" ht="12.75">
      <c r="C33" s="4" t="s">
        <v>21</v>
      </c>
      <c r="D33" s="4" t="s">
        <v>24</v>
      </c>
    </row>
    <row r="34" spans="3:4" ht="12.75">
      <c r="C34" s="4" t="s">
        <v>31</v>
      </c>
      <c r="D34" s="4" t="s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59"/>
  <dimension ref="C1:F34"/>
  <sheetViews>
    <sheetView workbookViewId="0" topLeftCell="A1">
      <selection activeCell="E25" sqref="E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57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301</v>
      </c>
      <c r="E10" s="5"/>
      <c r="F10" s="5"/>
    </row>
    <row r="11" spans="3:6" ht="12.75">
      <c r="C11" s="2" t="s">
        <v>5</v>
      </c>
      <c r="D11" s="14">
        <v>289</v>
      </c>
      <c r="E11" s="5"/>
      <c r="F11" s="5"/>
    </row>
    <row r="12" spans="3:6" ht="12.75">
      <c r="C12" s="2" t="s">
        <v>6</v>
      </c>
      <c r="D12" s="3">
        <f>D11/D10</f>
        <v>0.9601328903654485</v>
      </c>
      <c r="E12" s="5"/>
      <c r="F12" s="5"/>
    </row>
    <row r="13" spans="3:6" ht="12.75">
      <c r="C13" s="15" t="s">
        <v>27</v>
      </c>
      <c r="D13" s="16">
        <v>30</v>
      </c>
      <c r="E13" s="5"/>
      <c r="F13" s="5"/>
    </row>
    <row r="14" spans="3:6" ht="12.75">
      <c r="C14" s="17" t="s">
        <v>28</v>
      </c>
      <c r="D14" s="18">
        <f>39-30</f>
        <v>9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164</v>
      </c>
      <c r="E18" s="3">
        <f>D18/D26</f>
        <v>0.7735849056603774</v>
      </c>
      <c r="F18" s="2">
        <v>12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48</v>
      </c>
      <c r="E22" s="3">
        <f>D22/D26</f>
        <v>0.22641509433962265</v>
      </c>
      <c r="F22" s="2">
        <v>3</v>
      </c>
    </row>
    <row r="23" spans="3:6" ht="12.75">
      <c r="C23" s="2" t="s">
        <v>45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46</v>
      </c>
      <c r="D24" s="2">
        <v>0</v>
      </c>
      <c r="E24" s="3">
        <f>D25/D26</f>
        <v>0</v>
      </c>
      <c r="F24" s="2">
        <v>0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212</v>
      </c>
      <c r="E26" s="9"/>
      <c r="F26" s="6">
        <f>SUM(F18:F25)</f>
        <v>15</v>
      </c>
    </row>
    <row r="30" ht="12.75">
      <c r="C30" s="12" t="s">
        <v>13</v>
      </c>
    </row>
    <row r="31" ht="12.75">
      <c r="C31" s="12"/>
    </row>
    <row r="32" spans="3:4" ht="12.75">
      <c r="C32" s="4" t="s">
        <v>3</v>
      </c>
      <c r="D32" s="4" t="s">
        <v>14</v>
      </c>
    </row>
    <row r="33" spans="3:4" ht="12.75">
      <c r="C33" s="4" t="s">
        <v>21</v>
      </c>
      <c r="D33" s="4" t="s">
        <v>24</v>
      </c>
    </row>
    <row r="34" spans="3:4" ht="12.75">
      <c r="C34" s="4" t="s">
        <v>31</v>
      </c>
      <c r="D34" s="4" t="s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57"/>
  <dimension ref="C1:F34"/>
  <sheetViews>
    <sheetView workbookViewId="0" topLeftCell="A4">
      <selection activeCell="F26" sqref="F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58</v>
      </c>
    </row>
    <row r="6" spans="3:4" ht="12.75">
      <c r="C6" s="1"/>
      <c r="D6" s="1"/>
    </row>
    <row r="7" spans="3:4" ht="12.75">
      <c r="C7" s="1" t="s">
        <v>2</v>
      </c>
      <c r="D7" s="1" t="s">
        <v>33</v>
      </c>
    </row>
    <row r="10" spans="3:6" ht="12.75">
      <c r="C10" s="2" t="s">
        <v>4</v>
      </c>
      <c r="D10" s="13">
        <v>3648</v>
      </c>
      <c r="E10" s="5"/>
      <c r="F10" s="5"/>
    </row>
    <row r="11" spans="3:6" ht="12.75">
      <c r="C11" s="2" t="s">
        <v>5</v>
      </c>
      <c r="D11" s="14">
        <v>3427</v>
      </c>
      <c r="E11" s="5"/>
      <c r="F11" s="5"/>
    </row>
    <row r="12" spans="3:6" ht="12.75">
      <c r="C12" s="2" t="s">
        <v>6</v>
      </c>
      <c r="D12" s="3">
        <f>D11/D10</f>
        <v>0.9394188596491229</v>
      </c>
      <c r="E12" s="5"/>
      <c r="F12" s="5"/>
    </row>
    <row r="13" spans="3:6" ht="12.75">
      <c r="C13" s="15" t="s">
        <v>27</v>
      </c>
      <c r="D13" s="16">
        <v>162</v>
      </c>
      <c r="E13" s="5"/>
      <c r="F13" s="5"/>
    </row>
    <row r="14" spans="3:6" ht="12.75">
      <c r="C14" s="17" t="s">
        <v>28</v>
      </c>
      <c r="D14" s="18">
        <f>220-162</f>
        <v>58</v>
      </c>
      <c r="E14" s="5"/>
      <c r="F14" s="5"/>
    </row>
    <row r="15" spans="3:6" ht="12.75">
      <c r="C15" s="19" t="s">
        <v>29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1302</v>
      </c>
      <c r="E18" s="3">
        <f>D18/D26</f>
        <v>0.47071583514099785</v>
      </c>
      <c r="F18" s="2">
        <v>4</v>
      </c>
    </row>
    <row r="19" spans="3:6" ht="12.75">
      <c r="C19" s="2" t="s">
        <v>21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31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43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44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45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46</v>
      </c>
      <c r="D24" s="2">
        <v>1464</v>
      </c>
      <c r="E24" s="3">
        <f>D25/D26</f>
        <v>0</v>
      </c>
      <c r="F24" s="2">
        <v>16</v>
      </c>
    </row>
    <row r="25" spans="3:6" ht="12.75">
      <c r="C25" s="2" t="s">
        <v>47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2766</v>
      </c>
      <c r="E26" s="9"/>
      <c r="F26" s="6">
        <f>SUM(F18:F25)</f>
        <v>20</v>
      </c>
    </row>
    <row r="30" ht="12.75">
      <c r="C30" s="12" t="s">
        <v>13</v>
      </c>
    </row>
    <row r="31" ht="12.75">
      <c r="C31" s="12"/>
    </row>
    <row r="32" spans="3:4" ht="12.75">
      <c r="C32" s="4" t="s">
        <v>3</v>
      </c>
      <c r="D32" s="4" t="s">
        <v>14</v>
      </c>
    </row>
    <row r="33" spans="3:4" ht="12.75">
      <c r="C33" s="4" t="s">
        <v>21</v>
      </c>
      <c r="D33" s="4" t="s">
        <v>24</v>
      </c>
    </row>
    <row r="34" spans="3:4" ht="12.75">
      <c r="C34" s="4" t="s">
        <v>31</v>
      </c>
      <c r="D34" s="4" t="s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piperata_g</cp:lastModifiedBy>
  <dcterms:created xsi:type="dcterms:W3CDTF">1996-11-05T10:16:36Z</dcterms:created>
  <dcterms:modified xsi:type="dcterms:W3CDTF">2012-03-02T14:15:40Z</dcterms:modified>
  <cp:category/>
  <cp:version/>
  <cp:contentType/>
  <cp:contentStatus/>
</cp:coreProperties>
</file>