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54" activeTab="58"/>
  </bookViews>
  <sheets>
    <sheet name="ANZOLA DELL'EMILIA" sheetId="1" r:id="rId1"/>
    <sheet name="ARGELATO" sheetId="2" r:id="rId2"/>
    <sheet name="BARICELLA" sheetId="3" r:id="rId3"/>
    <sheet name="BAZZANO" sheetId="4" r:id="rId4"/>
    <sheet name="BENTIVOGLIO" sheetId="5" r:id="rId5"/>
    <sheet name="BOLOGNA" sheetId="6" r:id="rId6"/>
    <sheet name="BUDRIO" sheetId="7" r:id="rId7"/>
    <sheet name="CALDERARA DI RENO" sheetId="8" r:id="rId8"/>
    <sheet name="CAMUGNANO" sheetId="9" r:id="rId9"/>
    <sheet name="CASALECCHIO DI RENO" sheetId="10" r:id="rId10"/>
    <sheet name="CASALFIUMANESE" sheetId="11" r:id="rId11"/>
    <sheet name="CASTEL D'AIANO" sheetId="12" r:id="rId12"/>
    <sheet name="CASTEL DEL RIO" sheetId="13" r:id="rId13"/>
    <sheet name="CASTEL DI CASIO" sheetId="14" r:id="rId14"/>
    <sheet name="CASTEL GUELFO DI BOLOGNA" sheetId="15" r:id="rId15"/>
    <sheet name="CASTELLO D'ARGILE" sheetId="16" r:id="rId16"/>
    <sheet name="CASTELLO DI SERRAVALLE" sheetId="17" r:id="rId17"/>
    <sheet name="CASTEL MAGGIORE" sheetId="18" r:id="rId18"/>
    <sheet name="CASTEL SAN PIETRO DELL'EMILIA" sheetId="19" r:id="rId19"/>
    <sheet name="CASTENASO" sheetId="20" r:id="rId20"/>
    <sheet name="CASTIGLIONE DEI PEPOLI" sheetId="21" r:id="rId21"/>
    <sheet name="CRESPELLANO" sheetId="22" r:id="rId22"/>
    <sheet name="CREVALCORE" sheetId="23" r:id="rId23"/>
    <sheet name="DOZZA" sheetId="24" r:id="rId24"/>
    <sheet name="FONTANELICE" sheetId="25" r:id="rId25"/>
    <sheet name="GAGGIO MONTANO" sheetId="26" r:id="rId26"/>
    <sheet name="GALLIERA" sheetId="27" r:id="rId27"/>
    <sheet name="GRANAGLIONE" sheetId="28" r:id="rId28"/>
    <sheet name="GRANAROLO DELL'EMILIA" sheetId="29" r:id="rId29"/>
    <sheet name="GRIZZANA" sheetId="30" r:id="rId30"/>
    <sheet name="IMOLA" sheetId="31" r:id="rId31"/>
    <sheet name="LIZZANO IN BELVEDERE" sheetId="32" r:id="rId32"/>
    <sheet name="LOIANO" sheetId="33" r:id="rId33"/>
    <sheet name="MALALBERGO" sheetId="34" r:id="rId34"/>
    <sheet name="MARZABOTTO" sheetId="35" r:id="rId35"/>
    <sheet name="MEDICINA" sheetId="36" r:id="rId36"/>
    <sheet name="MINERBIO" sheetId="37" r:id="rId37"/>
    <sheet name="MOLINELLA" sheetId="38" r:id="rId38"/>
    <sheet name="MONGHIDORO" sheetId="39" r:id="rId39"/>
    <sheet name="MONTERENZIO" sheetId="40" r:id="rId40"/>
    <sheet name="MONTE SAN PIETRO" sheetId="41" r:id="rId41"/>
    <sheet name="MONTEVEGLIO" sheetId="42" r:id="rId42"/>
    <sheet name="MONZUNO" sheetId="43" r:id="rId43"/>
    <sheet name="MORDANO" sheetId="44" r:id="rId44"/>
    <sheet name="OZZANO" sheetId="45" r:id="rId45"/>
    <sheet name="PIANORO" sheetId="46" r:id="rId46"/>
    <sheet name="PIEVE DI CENTO" sheetId="47" r:id="rId47"/>
    <sheet name="PORRETTA TERME" sheetId="48" r:id="rId48"/>
    <sheet name="SALA BOLOGNESE" sheetId="49" r:id="rId49"/>
    <sheet name="SAN BENEDETTO VAL SAMBRO " sheetId="50" r:id="rId50"/>
    <sheet name="SAN GIORGIO DI PIANO" sheetId="51" r:id="rId51"/>
    <sheet name="BORGO TOSSIGNANO" sheetId="52" r:id="rId52"/>
    <sheet name="SAN GIOVANNI IN PERSICETO" sheetId="53" r:id="rId53"/>
    <sheet name="SAN LAZZARO DI SAVENA" sheetId="54" r:id="rId54"/>
    <sheet name="SAN PIETRO IN CASALE" sheetId="55" r:id="rId55"/>
    <sheet name="S.AGATA BOLOGNESE" sheetId="56" r:id="rId56"/>
    <sheet name="SASSO MARCONI" sheetId="57" r:id="rId57"/>
    <sheet name="SAVIGNO" sheetId="58" r:id="rId58"/>
    <sheet name="VERGATO" sheetId="59" r:id="rId59"/>
    <sheet name="ZOLA PREDOSA" sheetId="60" r:id="rId60"/>
  </sheets>
  <definedNames/>
  <calcPr fullCalcOnLoad="1"/>
</workbook>
</file>

<file path=xl/sharedStrings.xml><?xml version="1.0" encoding="utf-8"?>
<sst xmlns="http://schemas.openxmlformats.org/spreadsheetml/2006/main" count="1246" uniqueCount="134">
  <si>
    <t>COMUNE</t>
  </si>
  <si>
    <t xml:space="preserve"> BOLOGNA</t>
  </si>
  <si>
    <t>PROVINCIA</t>
  </si>
  <si>
    <t>ELEZIONI</t>
  </si>
  <si>
    <t>D.C.</t>
  </si>
  <si>
    <t>D.C.A.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</si>
  <si>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</si>
  <si>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</si>
  <si>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</si>
  <si>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</si>
  <si>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</si>
  <si>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</si>
  <si>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</si>
  <si>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</si>
  <si>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</si>
  <si>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S.C.</t>
  </si>
  <si>
    <t>SOCIALCOMUNISTI</t>
  </si>
  <si>
    <t>S.C.A.</t>
  </si>
  <si>
    <t>SOCIALCOMUNISTI ED ALTRI</t>
  </si>
  <si>
    <t>SIGLARIO DELLE LISTE</t>
  </si>
  <si>
    <t>DEMOCRAZIA CRISTIANA ED ALTRI PARTITI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</si>
  <si>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</si>
  <si>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</si>
  <si>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</si>
  <si>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</si>
  <si>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</si>
  <si>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</si>
  <si>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</si>
  <si>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</si>
  <si>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IMOLA</t>
  </si>
  <si>
    <t>BUDRIO</t>
  </si>
  <si>
    <t>MEDICINA</t>
  </si>
  <si>
    <t>MOLINELLA</t>
  </si>
  <si>
    <t>CASTEL SAN PIETRO DELL'EMILIA</t>
  </si>
  <si>
    <t>SAN GIOVANNI IN PERSICETO</t>
  </si>
  <si>
    <t>CREVALCORE</t>
  </si>
  <si>
    <t>SASSO MARCONI</t>
  </si>
  <si>
    <t>COMUNALI 1946 ( 24 Marzo )</t>
  </si>
  <si>
    <t>VOTI (in testa teorici)</t>
  </si>
  <si>
    <t>COMUNALI 1946 (31 Marzo)</t>
  </si>
  <si>
    <t>COMUNALI 1946 (24 Marzo)</t>
  </si>
  <si>
    <t>P.R.I. - P.d'Az.</t>
  </si>
  <si>
    <t>PARTITO REPUBBLICANO ITALIANO - PARTITO D'AZIONE</t>
  </si>
  <si>
    <t>COMUNALI 1946 ( 31 Marzo )</t>
  </si>
  <si>
    <t>COMUNALI 1946 ( 7 aprile )</t>
  </si>
  <si>
    <t>CASALECCHIO DI RENO</t>
  </si>
  <si>
    <t>P.L.I.</t>
  </si>
  <si>
    <t>P.S.I.U.P.</t>
  </si>
  <si>
    <t>P.d'Az.</t>
  </si>
  <si>
    <t>BOLOGNA</t>
  </si>
  <si>
    <t>PARTITO D'AZIONE</t>
  </si>
  <si>
    <t>PARTITO SOCIALISTA ITALIANO UNITA' PROLETARIA</t>
  </si>
  <si>
    <t>S.C.*</t>
  </si>
  <si>
    <t>* DUE LISTE</t>
  </si>
  <si>
    <t>ANZOLA DELL'EMILIA</t>
  </si>
  <si>
    <t>COMUNALI 1946 ( 7 Aprile )</t>
  </si>
  <si>
    <t>INDIPENDENTI</t>
  </si>
  <si>
    <t>ARGELATO</t>
  </si>
  <si>
    <t xml:space="preserve">SCHEDE BIANCHE </t>
  </si>
  <si>
    <t>SCHEDE NULLE</t>
  </si>
  <si>
    <t>PARTITO COMUNISTA</t>
  </si>
  <si>
    <t>PARTITO SOCIALISTA</t>
  </si>
  <si>
    <t>PARTICO DEMOCRATICO CRISTIANO</t>
  </si>
  <si>
    <t>BARICELLA</t>
  </si>
  <si>
    <t>PARTITO SOCIALISTA E COMUNISTA</t>
  </si>
  <si>
    <t>BAZZANO</t>
  </si>
  <si>
    <t>BENTIVOGLIO</t>
  </si>
  <si>
    <t>PARTITO SOCIALCOMUNISTA</t>
  </si>
  <si>
    <t>BORGO TOSSIGNANO</t>
  </si>
  <si>
    <t>REPUBBLICANI-INDIPENDENTI</t>
  </si>
  <si>
    <t>CALDERARA DI RENO</t>
  </si>
  <si>
    <t>CAMUGNANO</t>
  </si>
  <si>
    <t>PARTITO CSOCIALISTA</t>
  </si>
  <si>
    <t>CASALFIUMANESE</t>
  </si>
  <si>
    <t>CASTEL D'AIANO</t>
  </si>
  <si>
    <t>PARTITO COMUNISTA e SOCIALISTA</t>
  </si>
  <si>
    <t>CASTEL DEL RIO</t>
  </si>
  <si>
    <t>CASTEL DI CASIO</t>
  </si>
  <si>
    <t>CASTEL GUELFO DI BOLOGNA</t>
  </si>
  <si>
    <t>PARTITO SOCIALCOMUNISTA (sole e stella)</t>
  </si>
  <si>
    <t>PSIUP</t>
  </si>
  <si>
    <t>CASTELLO D'ARGILE</t>
  </si>
  <si>
    <t>CASTELLO DI SERRAVALLE</t>
  </si>
  <si>
    <t>CASTEL MAGGIORE</t>
  </si>
  <si>
    <t>CASTENASO</t>
  </si>
  <si>
    <t xml:space="preserve">PARTITO SOCIALCOMUNISTA </t>
  </si>
  <si>
    <t>CASTIGLIONE DEI PEPOLI</t>
  </si>
  <si>
    <t>COMUNALI 1946 (7 Aprile)</t>
  </si>
  <si>
    <t>CRESPELLANO</t>
  </si>
  <si>
    <t>DOZZA</t>
  </si>
  <si>
    <t>FONTANELICE</t>
  </si>
  <si>
    <t>GAGGIO MONTANO</t>
  </si>
  <si>
    <t>GALLIERA</t>
  </si>
  <si>
    <t>GRANAGLIONE</t>
  </si>
  <si>
    <t>GRUPPO LOCALE DEL LAVORO</t>
  </si>
  <si>
    <t>GRANAROLO DELL'EMILIA</t>
  </si>
  <si>
    <t>GRIZZANA</t>
  </si>
  <si>
    <t>LIZZANO IN BELVEDERE</t>
  </si>
  <si>
    <t>LOIANO</t>
  </si>
  <si>
    <t>MALALBERGO</t>
  </si>
  <si>
    <t>PARTITO DEMOCRISTIANO</t>
  </si>
  <si>
    <t>MARZABOTTO</t>
  </si>
  <si>
    <t>SOCIALCOMUNISTI E INDIPENDENTI</t>
  </si>
  <si>
    <t>INDIPENDENTI (APOLITICI)</t>
  </si>
  <si>
    <t>MINERBIO</t>
  </si>
  <si>
    <t>MONGHIDORO</t>
  </si>
  <si>
    <t>MONTERENZIO</t>
  </si>
  <si>
    <t>MONTE SAN PIETRO</t>
  </si>
  <si>
    <t>MONTEVEGLIO</t>
  </si>
  <si>
    <t>SIUP</t>
  </si>
  <si>
    <t>PCI</t>
  </si>
  <si>
    <t>PARTITO SOCIALISTA ITALIANO DI UNITA' PROLETARIA</t>
  </si>
  <si>
    <t>MONZUNO</t>
  </si>
  <si>
    <t>PARTITO SOCIALDEMOCRATICO</t>
  </si>
  <si>
    <t>MORDANO</t>
  </si>
  <si>
    <t>OZZANO</t>
  </si>
  <si>
    <t>PIANORO</t>
  </si>
  <si>
    <t>PIEVE DI CENTO</t>
  </si>
  <si>
    <t>PORRETTA TERME</t>
  </si>
  <si>
    <t>DEMOCRISTIANI</t>
  </si>
  <si>
    <t>REPUBBLICANI</t>
  </si>
  <si>
    <t>SALA BOLOGNESE</t>
  </si>
  <si>
    <t xml:space="preserve">SAN BENEDETTO VAL SAMBRO </t>
  </si>
  <si>
    <t>SAN GIORGIO DI PIANO</t>
  </si>
  <si>
    <t>PARTITO DEMOCRATICO CRISTIANO</t>
  </si>
  <si>
    <t>SAN LAZZARO DI SAVENA</t>
  </si>
  <si>
    <t>SAN PIETRO IN CASALE</t>
  </si>
  <si>
    <t>SOCIALISTI</t>
  </si>
  <si>
    <t>COMUNISTI</t>
  </si>
  <si>
    <t>S. AGATA BOLOGNESE</t>
  </si>
  <si>
    <t>SAVIGNO</t>
  </si>
  <si>
    <t>VERGATO</t>
  </si>
  <si>
    <t>ZOLA PREDOSA</t>
  </si>
  <si>
    <t>DATI NON DISPONIBILI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</si>
</sst>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0" fontId="1" fillId="2" borderId="1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left"/>
    </xf>
    <xf numFmtId="10" fontId="1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3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54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3664</v>
      </c>
      <c r="E10" s="6"/>
    </row>
    <row r="11" spans="3:5" ht="12.75">
      <c r="C11" s="2" t="s">
        <v>7</v>
      </c>
      <c r="D11" s="14">
        <v>3444</v>
      </c>
      <c r="E11" s="6"/>
    </row>
    <row r="12" spans="3:5" ht="12.75">
      <c r="C12" s="2" t="s">
        <v>58</v>
      </c>
      <c r="D12" s="14">
        <v>86</v>
      </c>
      <c r="E12" s="6"/>
    </row>
    <row r="13" spans="3:5" ht="12.75">
      <c r="C13" s="2" t="s">
        <v>59</v>
      </c>
      <c r="D13" s="14">
        <f>172-86</f>
        <v>86</v>
      </c>
      <c r="E13" s="6"/>
    </row>
    <row r="14" spans="3:5" ht="12.75">
      <c r="C14" s="2" t="s">
        <v>8</v>
      </c>
      <c r="D14" s="4">
        <f>D11/D10</f>
        <v>0.9399563318777293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16</v>
      </c>
      <c r="D18" s="2">
        <v>3059</v>
      </c>
      <c r="E18" s="4">
        <f>D18/D20</f>
        <v>0.9453028430160693</v>
      </c>
    </row>
    <row r="19" spans="3:5" ht="12.75">
      <c r="C19" s="2" t="s">
        <v>56</v>
      </c>
      <c r="D19" s="2">
        <v>177</v>
      </c>
      <c r="E19" s="4">
        <f>D19/D20</f>
        <v>0.05469715698393078</v>
      </c>
    </row>
    <row r="20" spans="3:5" ht="12.75">
      <c r="C20" s="7" t="s">
        <v>14</v>
      </c>
      <c r="D20" s="9">
        <f>SUM(D18:D19)</f>
        <v>3236</v>
      </c>
      <c r="E20" s="18">
        <f>SUM(E18:E19)</f>
        <v>1</v>
      </c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29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45</v>
      </c>
    </row>
    <row r="6" spans="3:4" ht="12.75">
      <c r="C6" s="1"/>
      <c r="D6" s="1"/>
    </row>
    <row r="7" spans="3:4" ht="12.75">
      <c r="C7" s="1" t="s">
        <v>3</v>
      </c>
      <c r="D7" s="1" t="s">
        <v>37</v>
      </c>
    </row>
    <row r="10" spans="3:6" ht="12.75">
      <c r="C10" s="2" t="s">
        <v>6</v>
      </c>
      <c r="D10" s="14">
        <v>6122</v>
      </c>
      <c r="E10" s="6"/>
      <c r="F10" s="6"/>
    </row>
    <row r="11" spans="3:6" ht="12.75">
      <c r="C11" s="2" t="s">
        <v>7</v>
      </c>
      <c r="D11" s="14">
        <v>5522.044</v>
      </c>
      <c r="E11" s="6"/>
      <c r="F11" s="6"/>
    </row>
    <row r="12" spans="3:6" ht="12.75">
      <c r="C12" s="2" t="s">
        <v>58</v>
      </c>
      <c r="D12" s="14">
        <v>17</v>
      </c>
      <c r="E12" s="6"/>
      <c r="F12" s="6"/>
    </row>
    <row r="13" spans="3:6" ht="12.75">
      <c r="C13" s="2" t="s">
        <v>59</v>
      </c>
      <c r="D13" s="14">
        <f>129-17</f>
        <v>112</v>
      </c>
      <c r="E13" s="6"/>
      <c r="F13" s="6"/>
    </row>
    <row r="14" spans="3:6" ht="12.75">
      <c r="C14" s="2" t="s">
        <v>8</v>
      </c>
      <c r="D14" s="4">
        <f>D11/D10</f>
        <v>0.902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38</v>
      </c>
      <c r="E17" s="7" t="s">
        <v>11</v>
      </c>
      <c r="F17" s="7" t="s">
        <v>12</v>
      </c>
    </row>
    <row r="18" spans="3:6" ht="12.75">
      <c r="C18" s="2" t="s">
        <v>15</v>
      </c>
      <c r="D18" s="2">
        <v>4354</v>
      </c>
      <c r="E18" s="4">
        <f>D18/D21</f>
        <v>0.8121619100914008</v>
      </c>
      <c r="F18" s="7">
        <v>16</v>
      </c>
    </row>
    <row r="19" spans="3:6" ht="12.75">
      <c r="C19" s="2" t="s">
        <v>26</v>
      </c>
      <c r="D19" s="2">
        <v>165</v>
      </c>
      <c r="E19" s="4">
        <f>D19/D21</f>
        <v>0.03077783995523223</v>
      </c>
      <c r="F19" s="7">
        <v>0</v>
      </c>
    </row>
    <row r="20" spans="3:6" ht="12.75">
      <c r="C20" s="2" t="s">
        <v>4</v>
      </c>
      <c r="D20" s="15">
        <v>842</v>
      </c>
      <c r="E20" s="4">
        <f>D20/D21</f>
        <v>0.1570602499533669</v>
      </c>
      <c r="F20" s="2">
        <v>4</v>
      </c>
    </row>
    <row r="21" spans="3:6" ht="12.75">
      <c r="C21" s="7" t="s">
        <v>14</v>
      </c>
      <c r="D21" s="9">
        <f>SUM(D18:D20)</f>
        <v>5361</v>
      </c>
      <c r="E21" s="18">
        <f>SUM(E18:E20)</f>
        <v>0.9999999999999999</v>
      </c>
      <c r="F21" s="7">
        <f>SUM(F18:F20)</f>
        <v>20</v>
      </c>
    </row>
    <row r="25" ht="12.75">
      <c r="C25" s="13" t="s">
        <v>19</v>
      </c>
    </row>
    <row r="27" spans="3:4" ht="12.75">
      <c r="C27" s="5" t="s">
        <v>4</v>
      </c>
      <c r="D27" s="5" t="s">
        <v>21</v>
      </c>
    </row>
    <row r="28" spans="3:4" ht="12.75">
      <c r="C28" s="5" t="s">
        <v>15</v>
      </c>
      <c r="D28" s="5" t="s">
        <v>16</v>
      </c>
    </row>
    <row r="29" spans="3:4" ht="12.75">
      <c r="C29" s="5" t="s">
        <v>26</v>
      </c>
      <c r="D29" s="5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E25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73</v>
      </c>
    </row>
    <row r="6" spans="3:4" ht="12.75">
      <c r="C6" s="1"/>
      <c r="D6" s="1"/>
    </row>
    <row r="7" spans="3:4" ht="12.75">
      <c r="C7" s="1" t="s">
        <v>3</v>
      </c>
      <c r="D7" s="1" t="s">
        <v>37</v>
      </c>
    </row>
    <row r="10" spans="3:5" ht="12.75">
      <c r="C10" s="2" t="s">
        <v>6</v>
      </c>
      <c r="D10" s="14">
        <v>2035</v>
      </c>
      <c r="E10" s="6"/>
    </row>
    <row r="11" spans="3:5" ht="12.75">
      <c r="C11" s="2" t="s">
        <v>7</v>
      </c>
      <c r="D11" s="14">
        <v>1835</v>
      </c>
      <c r="E11" s="6"/>
    </row>
    <row r="12" spans="3:5" ht="12.75">
      <c r="C12" s="2" t="s">
        <v>58</v>
      </c>
      <c r="D12" s="14">
        <v>14</v>
      </c>
      <c r="E12" s="6"/>
    </row>
    <row r="13" spans="3:5" ht="12.75">
      <c r="C13" s="2" t="s">
        <v>59</v>
      </c>
      <c r="D13" s="14">
        <f>32-14</f>
        <v>18</v>
      </c>
      <c r="E13" s="6"/>
    </row>
    <row r="14" spans="3:5" ht="12.75">
      <c r="C14" s="2" t="s">
        <v>8</v>
      </c>
      <c r="D14" s="4">
        <f>D11/D10</f>
        <v>0.9017199017199017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60</v>
      </c>
      <c r="D18" s="2">
        <v>910</v>
      </c>
      <c r="E18" s="4">
        <f>D18/D21</f>
        <v>0.5144149236856982</v>
      </c>
    </row>
    <row r="19" spans="3:5" ht="12.75">
      <c r="C19" s="2" t="s">
        <v>72</v>
      </c>
      <c r="D19" s="2">
        <v>559</v>
      </c>
      <c r="E19" s="4">
        <f>D19/D21</f>
        <v>0.3159977388355003</v>
      </c>
    </row>
    <row r="20" spans="3:5" ht="12.75">
      <c r="C20" s="2" t="s">
        <v>21</v>
      </c>
      <c r="D20" s="15">
        <v>300</v>
      </c>
      <c r="E20" s="4">
        <f>D20/D21</f>
        <v>0.1695873374788016</v>
      </c>
    </row>
    <row r="21" spans="3:5" ht="12.75">
      <c r="C21" s="7" t="s">
        <v>14</v>
      </c>
      <c r="D21" s="9">
        <f>SUM(D18:D20)</f>
        <v>1769</v>
      </c>
      <c r="E21" s="18">
        <f>SUM(E18:E20)</f>
        <v>1</v>
      </c>
    </row>
    <row r="25" ht="12.75">
      <c r="C25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3.85156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74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2627</v>
      </c>
      <c r="E10" s="6"/>
    </row>
    <row r="11" spans="3:5" ht="12.75">
      <c r="C11" s="2" t="s">
        <v>7</v>
      </c>
      <c r="D11" s="14">
        <v>2171</v>
      </c>
      <c r="E11" s="6"/>
    </row>
    <row r="12" spans="3:5" ht="12.75">
      <c r="C12" s="2" t="s">
        <v>58</v>
      </c>
      <c r="D12" s="14">
        <v>37</v>
      </c>
      <c r="E12" s="6"/>
    </row>
    <row r="13" spans="3:5" ht="12.75">
      <c r="C13" s="2" t="s">
        <v>59</v>
      </c>
      <c r="D13" s="14">
        <f>101-37</f>
        <v>64</v>
      </c>
      <c r="E13" s="6"/>
    </row>
    <row r="14" spans="3:5" ht="12.75">
      <c r="C14" s="2" t="s">
        <v>8</v>
      </c>
      <c r="D14" s="4">
        <f>D11/D10</f>
        <v>0.8264179672630377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75</v>
      </c>
      <c r="D18" s="2">
        <v>764</v>
      </c>
      <c r="E18" s="4">
        <f>D18/D20</f>
        <v>0.3765401675702316</v>
      </c>
    </row>
    <row r="19" spans="3:5" ht="12.75">
      <c r="C19" s="2" t="s">
        <v>21</v>
      </c>
      <c r="D19" s="15">
        <v>1265</v>
      </c>
      <c r="E19" s="4">
        <f>D19/D20</f>
        <v>0.6234598324297683</v>
      </c>
    </row>
    <row r="20" spans="3:5" ht="12.75">
      <c r="C20" s="7" t="s">
        <v>14</v>
      </c>
      <c r="D20" s="9">
        <f>SUM(D18:D19)</f>
        <v>2029</v>
      </c>
      <c r="E20" s="18">
        <f>SUM(E18:E19)</f>
        <v>1</v>
      </c>
    </row>
    <row r="24" ht="12.75">
      <c r="C2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E20"/>
  <sheetViews>
    <sheetView workbookViewId="0" topLeftCell="A1">
      <selection activeCell="E23" sqref="E23"/>
    </sheetView>
  </sheetViews>
  <sheetFormatPr defaultColWidth="9.140625" defaultRowHeight="12.75"/>
  <cols>
    <col min="1" max="2" width="9.140625" style="5" customWidth="1"/>
    <col min="3" max="3" width="33.85156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76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1783</v>
      </c>
      <c r="E10" s="6"/>
    </row>
    <row r="11" spans="3:5" ht="12.75">
      <c r="C11" s="2" t="s">
        <v>7</v>
      </c>
      <c r="D11" s="14">
        <v>1637</v>
      </c>
      <c r="E11" s="6"/>
    </row>
    <row r="12" spans="3:5" ht="12.75">
      <c r="C12" s="2" t="s">
        <v>58</v>
      </c>
      <c r="D12" s="14">
        <v>18</v>
      </c>
      <c r="E12" s="6"/>
    </row>
    <row r="13" spans="3:5" ht="12.75">
      <c r="C13" s="2" t="s">
        <v>59</v>
      </c>
      <c r="D13" s="14">
        <v>0</v>
      </c>
      <c r="E13" s="6"/>
    </row>
    <row r="14" spans="3:5" ht="12.75">
      <c r="C14" s="2" t="s">
        <v>8</v>
      </c>
      <c r="D14" s="4">
        <f>D11/D10</f>
        <v>0.9181155356141335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9" ht="12.75">
      <c r="C19" s="13" t="s">
        <v>133</v>
      </c>
    </row>
    <row r="20" ht="12.75">
      <c r="C2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3.85156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77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2767</v>
      </c>
      <c r="E10" s="6"/>
    </row>
    <row r="11" spans="3:5" ht="12.75">
      <c r="C11" s="2" t="s">
        <v>7</v>
      </c>
      <c r="D11" s="14">
        <v>2254</v>
      </c>
      <c r="E11" s="6"/>
    </row>
    <row r="12" spans="3:5" ht="12.75">
      <c r="C12" s="2" t="s">
        <v>58</v>
      </c>
      <c r="D12" s="14">
        <v>43</v>
      </c>
      <c r="E12" s="6"/>
    </row>
    <row r="13" spans="3:5" ht="12.75">
      <c r="C13" s="2" t="s">
        <v>59</v>
      </c>
      <c r="D13" s="14">
        <f>68-43</f>
        <v>25</v>
      </c>
      <c r="E13" s="6"/>
    </row>
    <row r="14" spans="3:5" ht="12.75">
      <c r="C14" s="2" t="s">
        <v>8</v>
      </c>
      <c r="D14" s="4">
        <f>D11/D10</f>
        <v>0.8146006505240333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67</v>
      </c>
      <c r="D18" s="2">
        <v>1539</v>
      </c>
      <c r="E18" s="4">
        <f>D18/D20</f>
        <v>0.7131603336422614</v>
      </c>
    </row>
    <row r="19" spans="3:5" ht="12.75">
      <c r="C19" s="2" t="s">
        <v>21</v>
      </c>
      <c r="D19" s="15">
        <v>619</v>
      </c>
      <c r="E19" s="4">
        <f>D19/D20</f>
        <v>0.28683966635773867</v>
      </c>
    </row>
    <row r="20" spans="3:5" ht="12.75">
      <c r="C20" s="7" t="s">
        <v>14</v>
      </c>
      <c r="D20" s="9">
        <f>SUM(D18:D19)</f>
        <v>2158</v>
      </c>
      <c r="E20" s="18">
        <f>SUM(E18:E19)</f>
        <v>1</v>
      </c>
    </row>
    <row r="24" ht="12.75">
      <c r="C2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9.57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78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2331</v>
      </c>
      <c r="E10" s="6"/>
    </row>
    <row r="11" spans="3:5" ht="12.75">
      <c r="C11" s="2" t="s">
        <v>7</v>
      </c>
      <c r="D11" s="14">
        <v>2092</v>
      </c>
      <c r="E11" s="6"/>
    </row>
    <row r="12" spans="3:5" ht="12.75">
      <c r="C12" s="2" t="s">
        <v>58</v>
      </c>
      <c r="D12" s="14">
        <v>109</v>
      </c>
      <c r="E12" s="6"/>
    </row>
    <row r="13" spans="3:5" ht="12.75">
      <c r="C13" s="2" t="s">
        <v>59</v>
      </c>
      <c r="D13" s="14">
        <f>494-109</f>
        <v>385</v>
      </c>
      <c r="E13" s="6"/>
    </row>
    <row r="14" spans="3:5" ht="12.75">
      <c r="C14" s="2" t="s">
        <v>8</v>
      </c>
      <c r="D14" s="4">
        <f>D11/D10</f>
        <v>0.8974688974688975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80</v>
      </c>
      <c r="D18" s="2">
        <v>1433</v>
      </c>
      <c r="E18" s="4">
        <f>D18/D20</f>
        <v>0.9287103046014258</v>
      </c>
    </row>
    <row r="19" spans="3:5" ht="12.75">
      <c r="C19" s="2" t="s">
        <v>79</v>
      </c>
      <c r="D19" s="15">
        <v>110</v>
      </c>
      <c r="E19" s="4">
        <f>D19/D20</f>
        <v>0.0712896953985742</v>
      </c>
    </row>
    <row r="20" spans="3:5" ht="12.75">
      <c r="C20" s="7" t="s">
        <v>14</v>
      </c>
      <c r="D20" s="9">
        <f>SUM(D18:D19)</f>
        <v>1543</v>
      </c>
      <c r="E20" s="18">
        <f>SUM(E18:E19)</f>
        <v>1</v>
      </c>
    </row>
    <row r="24" ht="12.75">
      <c r="C2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9.57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81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2634</v>
      </c>
      <c r="E10" s="6"/>
    </row>
    <row r="11" spans="3:5" ht="12.75">
      <c r="C11" s="2" t="s">
        <v>7</v>
      </c>
      <c r="D11" s="14">
        <v>2405</v>
      </c>
      <c r="E11" s="6"/>
    </row>
    <row r="12" spans="3:5" ht="12.75">
      <c r="C12" s="2" t="s">
        <v>58</v>
      </c>
      <c r="D12" s="14">
        <v>31</v>
      </c>
      <c r="E12" s="6"/>
    </row>
    <row r="13" spans="3:5" ht="12.75">
      <c r="C13" s="2" t="s">
        <v>59</v>
      </c>
      <c r="D13" s="14">
        <v>4</v>
      </c>
      <c r="E13" s="6"/>
    </row>
    <row r="14" spans="3:5" ht="12.75">
      <c r="C14" s="2" t="s">
        <v>8</v>
      </c>
      <c r="D14" s="4">
        <f>D11/D10</f>
        <v>0.9130599848139711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80</v>
      </c>
      <c r="D18" s="2">
        <v>1642</v>
      </c>
      <c r="E18" s="4">
        <f>D18/D20</f>
        <v>0.7077586206896552</v>
      </c>
    </row>
    <row r="19" spans="3:5" ht="12.75">
      <c r="C19" s="2" t="s">
        <v>21</v>
      </c>
      <c r="D19" s="15">
        <v>678</v>
      </c>
      <c r="E19" s="4">
        <f>D19/D20</f>
        <v>0.29224137931034483</v>
      </c>
    </row>
    <row r="20" spans="3:5" ht="12.75">
      <c r="C20" s="7" t="s">
        <v>14</v>
      </c>
      <c r="D20" s="9">
        <f>SUM(D18:D19)</f>
        <v>2320</v>
      </c>
      <c r="E20" s="18">
        <f>SUM(E18:E19)</f>
        <v>1</v>
      </c>
    </row>
    <row r="24" ht="12.75">
      <c r="C2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9.57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82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2763</v>
      </c>
      <c r="E10" s="6"/>
    </row>
    <row r="11" spans="3:5" ht="12.75">
      <c r="C11" s="2" t="s">
        <v>7</v>
      </c>
      <c r="D11" s="14">
        <v>2503</v>
      </c>
      <c r="E11" s="6"/>
    </row>
    <row r="12" spans="3:5" ht="12.75">
      <c r="C12" s="2" t="s">
        <v>58</v>
      </c>
      <c r="D12" s="14">
        <f>36-17</f>
        <v>19</v>
      </c>
      <c r="E12" s="6"/>
    </row>
    <row r="13" spans="3:5" ht="12.75">
      <c r="C13" s="2" t="s">
        <v>59</v>
      </c>
      <c r="D13" s="14">
        <v>4</v>
      </c>
      <c r="E13" s="6"/>
    </row>
    <row r="14" spans="3:5" ht="12.75">
      <c r="C14" s="2" t="s">
        <v>8</v>
      </c>
      <c r="D14" s="4">
        <f>D11/D10</f>
        <v>0.9058993847267462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80</v>
      </c>
      <c r="D18" s="2">
        <v>2081</v>
      </c>
      <c r="E18" s="4">
        <f>D18/D20</f>
        <v>0.8493877551020408</v>
      </c>
    </row>
    <row r="19" spans="3:5" ht="12.75">
      <c r="C19" s="2" t="s">
        <v>21</v>
      </c>
      <c r="D19" s="15">
        <v>369</v>
      </c>
      <c r="E19" s="4">
        <f>D19/D20</f>
        <v>0.15061224489795919</v>
      </c>
    </row>
    <row r="20" spans="3:5" ht="12.75">
      <c r="C20" s="7" t="s">
        <v>14</v>
      </c>
      <c r="D20" s="9">
        <f>SUM(D18:D19)</f>
        <v>2450</v>
      </c>
      <c r="E20" s="18">
        <f>SUM(E18:E19)</f>
        <v>1</v>
      </c>
    </row>
    <row r="24" ht="12.75">
      <c r="C2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E25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9.57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83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4067</v>
      </c>
      <c r="E10" s="6"/>
    </row>
    <row r="11" spans="3:5" ht="12.75">
      <c r="C11" s="2" t="s">
        <v>7</v>
      </c>
      <c r="D11" s="14">
        <v>3750</v>
      </c>
      <c r="E11" s="6"/>
    </row>
    <row r="12" spans="3:5" ht="12.75">
      <c r="C12" s="2" t="s">
        <v>58</v>
      </c>
      <c r="D12" s="14">
        <v>21</v>
      </c>
      <c r="E12" s="6"/>
    </row>
    <row r="13" spans="3:5" ht="12.75">
      <c r="C13" s="2" t="s">
        <v>59</v>
      </c>
      <c r="D13" s="14">
        <f>61-21</f>
        <v>40</v>
      </c>
      <c r="E13" s="6"/>
    </row>
    <row r="14" spans="3:5" ht="12.75">
      <c r="C14" s="2" t="s">
        <v>8</v>
      </c>
      <c r="D14" s="4">
        <f>D11/D10</f>
        <v>0.922055569215638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60</v>
      </c>
      <c r="D18" s="2">
        <v>2402</v>
      </c>
      <c r="E18" s="4">
        <f>D18/D21</f>
        <v>0.6595277320153762</v>
      </c>
    </row>
    <row r="19" spans="3:5" ht="12.75">
      <c r="C19" s="2" t="s">
        <v>61</v>
      </c>
      <c r="D19" s="2">
        <v>1043</v>
      </c>
      <c r="E19" s="4">
        <f>D19/D21</f>
        <v>0.28638110928061505</v>
      </c>
    </row>
    <row r="20" spans="3:5" ht="12.75">
      <c r="C20" s="2" t="s">
        <v>21</v>
      </c>
      <c r="D20" s="15">
        <v>197</v>
      </c>
      <c r="E20" s="4">
        <f>D20/D21</f>
        <v>0.05409115870400879</v>
      </c>
    </row>
    <row r="21" spans="3:5" ht="12.75">
      <c r="C21" s="7" t="s">
        <v>14</v>
      </c>
      <c r="D21" s="9">
        <f>SUM(D18:D20)</f>
        <v>3642</v>
      </c>
      <c r="E21" s="18">
        <f>SUM(E18:E20)</f>
        <v>1</v>
      </c>
    </row>
    <row r="25" ht="12.75">
      <c r="C25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F27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3</v>
      </c>
      <c r="D7" s="1" t="s">
        <v>39</v>
      </c>
    </row>
    <row r="10" spans="3:6" ht="12.75">
      <c r="C10" s="2" t="s">
        <v>6</v>
      </c>
      <c r="D10" s="14">
        <v>9683</v>
      </c>
      <c r="E10" s="6"/>
      <c r="F10" s="6"/>
    </row>
    <row r="11" spans="3:6" ht="12.75">
      <c r="C11" s="2" t="s">
        <v>7</v>
      </c>
      <c r="D11" s="14">
        <v>8201</v>
      </c>
      <c r="E11" s="6"/>
      <c r="F11" s="19"/>
    </row>
    <row r="12" spans="3:6" ht="12.75">
      <c r="C12" s="2" t="s">
        <v>58</v>
      </c>
      <c r="D12" s="14">
        <v>72</v>
      </c>
      <c r="E12" s="6"/>
      <c r="F12" s="19"/>
    </row>
    <row r="13" spans="3:6" ht="12.75">
      <c r="C13" s="2" t="s">
        <v>59</v>
      </c>
      <c r="D13" s="14">
        <f>178-72</f>
        <v>106</v>
      </c>
      <c r="E13" s="6"/>
      <c r="F13" s="19"/>
    </row>
    <row r="14" spans="3:6" ht="12.75">
      <c r="C14" s="2" t="s">
        <v>8</v>
      </c>
      <c r="D14" s="4">
        <f>D11/D10</f>
        <v>0.8469482598368274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10</v>
      </c>
      <c r="E17" s="7" t="s">
        <v>11</v>
      </c>
      <c r="F17" s="7" t="s">
        <v>12</v>
      </c>
    </row>
    <row r="18" spans="3:6" ht="12.75">
      <c r="C18" s="2" t="s">
        <v>17</v>
      </c>
      <c r="D18" s="14">
        <v>6044</v>
      </c>
      <c r="E18" s="4">
        <f>D18/D20</f>
        <v>0.7601559552257577</v>
      </c>
      <c r="F18" s="2">
        <v>24</v>
      </c>
    </row>
    <row r="19" spans="3:6" ht="12.75">
      <c r="C19" s="2" t="s">
        <v>4</v>
      </c>
      <c r="D19" s="14">
        <v>1907</v>
      </c>
      <c r="E19" s="4">
        <f>D19/D20</f>
        <v>0.23984404477424223</v>
      </c>
      <c r="F19" s="2">
        <v>6</v>
      </c>
    </row>
    <row r="20" spans="3:6" ht="12.75">
      <c r="C20" s="7" t="s">
        <v>14</v>
      </c>
      <c r="D20" s="9">
        <f>SUM(D18:D19)</f>
        <v>7951</v>
      </c>
      <c r="E20" s="21">
        <f>SUM(E18:E19)</f>
        <v>1</v>
      </c>
      <c r="F20" s="7">
        <f>SUM(F18:F19)</f>
        <v>30</v>
      </c>
    </row>
    <row r="24" ht="12.75">
      <c r="C24" s="13" t="s">
        <v>19</v>
      </c>
    </row>
    <row r="26" spans="3:4" ht="12.75">
      <c r="C26" s="5" t="s">
        <v>17</v>
      </c>
      <c r="D26" s="5" t="s">
        <v>18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4.281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57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3484</v>
      </c>
      <c r="E10" s="6"/>
    </row>
    <row r="11" spans="3:5" ht="12.75">
      <c r="C11" s="2" t="s">
        <v>7</v>
      </c>
      <c r="D11" s="14">
        <v>3262</v>
      </c>
      <c r="E11" s="6"/>
    </row>
    <row r="12" spans="3:5" ht="12.75">
      <c r="C12" s="2" t="s">
        <v>58</v>
      </c>
      <c r="D12" s="14">
        <v>0</v>
      </c>
      <c r="E12" s="6"/>
    </row>
    <row r="13" spans="3:5" ht="12.75">
      <c r="C13" s="2" t="s">
        <v>59</v>
      </c>
      <c r="D13" s="14">
        <v>0</v>
      </c>
      <c r="E13" s="6"/>
    </row>
    <row r="14" spans="3:5" ht="12.75">
      <c r="C14" s="2" t="s">
        <v>8</v>
      </c>
      <c r="D14" s="4">
        <f>D11/D10</f>
        <v>0.936280137772675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60</v>
      </c>
      <c r="D18" s="2">
        <v>1834</v>
      </c>
      <c r="E18" s="4">
        <f>D18/D21</f>
        <v>0.570273631840796</v>
      </c>
    </row>
    <row r="19" spans="3:5" ht="12.75">
      <c r="C19" s="2" t="s">
        <v>61</v>
      </c>
      <c r="D19" s="2">
        <v>1080</v>
      </c>
      <c r="E19" s="4">
        <f>D19/D21</f>
        <v>0.3358208955223881</v>
      </c>
    </row>
    <row r="20" spans="3:5" ht="12.75">
      <c r="C20" s="2" t="s">
        <v>62</v>
      </c>
      <c r="D20" s="2">
        <v>302</v>
      </c>
      <c r="E20" s="4">
        <f>D20/D21</f>
        <v>0.09390547263681592</v>
      </c>
    </row>
    <row r="21" spans="3:5" ht="12.75">
      <c r="C21" s="7" t="s">
        <v>14</v>
      </c>
      <c r="D21" s="9">
        <f>SUM(D18:D20)</f>
        <v>3216</v>
      </c>
      <c r="E21" s="18">
        <f>SUM(E18:E20)</f>
        <v>1</v>
      </c>
    </row>
    <row r="22" spans="3:5" ht="12.75">
      <c r="C22" s="22"/>
      <c r="D22" s="23"/>
      <c r="E22" s="24"/>
    </row>
    <row r="23" spans="3:5" ht="12.75">
      <c r="C23" s="22"/>
      <c r="D23" s="23"/>
      <c r="E23" s="24"/>
    </row>
    <row r="24" spans="3:5" ht="12.75">
      <c r="C24" s="22"/>
      <c r="D24" s="23"/>
      <c r="E24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F20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84</v>
      </c>
    </row>
    <row r="6" spans="3:4" ht="12.75">
      <c r="C6" s="1"/>
      <c r="D6" s="1"/>
    </row>
    <row r="7" spans="3:4" ht="12.75">
      <c r="C7" s="1" t="s">
        <v>3</v>
      </c>
      <c r="D7" s="1" t="s">
        <v>39</v>
      </c>
    </row>
    <row r="10" spans="3:6" ht="12.75">
      <c r="C10" s="2" t="s">
        <v>6</v>
      </c>
      <c r="D10" s="14">
        <v>3745</v>
      </c>
      <c r="E10" s="6"/>
      <c r="F10" s="6"/>
    </row>
    <row r="11" spans="3:6" ht="12.75">
      <c r="C11" s="2" t="s">
        <v>7</v>
      </c>
      <c r="D11" s="14">
        <v>3464</v>
      </c>
      <c r="E11" s="6"/>
      <c r="F11" s="19"/>
    </row>
    <row r="12" spans="3:6" ht="12.75">
      <c r="C12" s="2" t="s">
        <v>58</v>
      </c>
      <c r="D12" s="14">
        <v>37</v>
      </c>
      <c r="E12" s="6"/>
      <c r="F12" s="19"/>
    </row>
    <row r="13" spans="3:6" ht="12.75">
      <c r="C13" s="2" t="s">
        <v>59</v>
      </c>
      <c r="D13" s="14">
        <f>97-37</f>
        <v>60</v>
      </c>
      <c r="E13" s="6"/>
      <c r="F13" s="19"/>
    </row>
    <row r="14" spans="3:6" ht="12.75">
      <c r="C14" s="2" t="s">
        <v>8</v>
      </c>
      <c r="D14" s="4">
        <f>D11/D10</f>
        <v>0.9249666221628838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10</v>
      </c>
      <c r="E17" s="7" t="s">
        <v>11</v>
      </c>
      <c r="F17" s="7" t="s">
        <v>12</v>
      </c>
    </row>
    <row r="18" spans="3:6" ht="12.75">
      <c r="C18" s="2" t="s">
        <v>85</v>
      </c>
      <c r="D18" s="14">
        <v>2511</v>
      </c>
      <c r="E18" s="4">
        <f>D18/D20</f>
        <v>0.7570093457943925</v>
      </c>
      <c r="F18" s="2">
        <v>24</v>
      </c>
    </row>
    <row r="19" spans="3:6" ht="12.75">
      <c r="C19" s="2" t="s">
        <v>21</v>
      </c>
      <c r="D19" s="14">
        <v>806</v>
      </c>
      <c r="E19" s="4">
        <f>D19/D20</f>
        <v>0.24299065420560748</v>
      </c>
      <c r="F19" s="2">
        <v>6</v>
      </c>
    </row>
    <row r="20" spans="3:6" ht="12.75">
      <c r="C20" s="7" t="s">
        <v>14</v>
      </c>
      <c r="D20" s="9">
        <f>SUM(D18:D19)</f>
        <v>3317</v>
      </c>
      <c r="E20" s="21">
        <f>SUM(E18:E19)</f>
        <v>1</v>
      </c>
      <c r="F20" s="7">
        <f>SUM(F18:F19)</f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F20"/>
  <sheetViews>
    <sheetView workbookViewId="0" topLeftCell="A4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86</v>
      </c>
    </row>
    <row r="6" spans="3:4" ht="12.75">
      <c r="C6" s="1"/>
      <c r="D6" s="1"/>
    </row>
    <row r="7" spans="3:4" ht="12.75">
      <c r="C7" s="1" t="s">
        <v>3</v>
      </c>
      <c r="D7" s="1" t="s">
        <v>87</v>
      </c>
    </row>
    <row r="10" spans="3:6" ht="12.75">
      <c r="C10" s="2" t="s">
        <v>6</v>
      </c>
      <c r="D10" s="14">
        <v>6293</v>
      </c>
      <c r="E10" s="6"/>
      <c r="F10" s="6"/>
    </row>
    <row r="11" spans="3:6" ht="12.75">
      <c r="C11" s="2" t="s">
        <v>7</v>
      </c>
      <c r="D11" s="14">
        <v>4873</v>
      </c>
      <c r="E11" s="6"/>
      <c r="F11" s="19"/>
    </row>
    <row r="12" spans="3:6" ht="12.75">
      <c r="C12" s="2" t="s">
        <v>58</v>
      </c>
      <c r="D12" s="14">
        <v>32</v>
      </c>
      <c r="E12" s="6"/>
      <c r="F12" s="19"/>
    </row>
    <row r="13" spans="3:6" ht="12.75">
      <c r="C13" s="2" t="s">
        <v>59</v>
      </c>
      <c r="D13" s="14">
        <f>138-32</f>
        <v>106</v>
      </c>
      <c r="E13" s="6"/>
      <c r="F13" s="19"/>
    </row>
    <row r="14" spans="3:6" ht="12.75">
      <c r="C14" s="2" t="s">
        <v>8</v>
      </c>
      <c r="D14" s="4">
        <f>D11/D10</f>
        <v>0.7743524551088511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10</v>
      </c>
      <c r="E17" s="7" t="s">
        <v>11</v>
      </c>
      <c r="F17" s="7" t="s">
        <v>12</v>
      </c>
    </row>
    <row r="18" spans="3:6" ht="12.75">
      <c r="C18" s="2" t="s">
        <v>85</v>
      </c>
      <c r="D18" s="14">
        <v>3461</v>
      </c>
      <c r="E18" s="4">
        <f>D18/D20</f>
        <v>0.7593242650285212</v>
      </c>
      <c r="F18" s="2">
        <v>24</v>
      </c>
    </row>
    <row r="19" spans="3:6" ht="12.75">
      <c r="C19" s="2" t="s">
        <v>21</v>
      </c>
      <c r="D19" s="14">
        <v>1097</v>
      </c>
      <c r="E19" s="4">
        <f>D19/D20</f>
        <v>0.2406757349714787</v>
      </c>
      <c r="F19" s="2">
        <v>6</v>
      </c>
    </row>
    <row r="20" spans="3:6" ht="12.75">
      <c r="C20" s="7" t="s">
        <v>14</v>
      </c>
      <c r="D20" s="9">
        <f>SUM(D18:D19)</f>
        <v>4558</v>
      </c>
      <c r="E20" s="21">
        <f>SUM(E18:E19)</f>
        <v>1</v>
      </c>
      <c r="F20" s="7">
        <f>SUM(F18:F19)</f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F20"/>
  <sheetViews>
    <sheetView workbookViewId="0" topLeftCell="A4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88</v>
      </c>
    </row>
    <row r="6" spans="3:4" ht="12.75">
      <c r="C6" s="1"/>
      <c r="D6" s="1"/>
    </row>
    <row r="7" spans="3:4" ht="12.75">
      <c r="C7" s="1" t="s">
        <v>3</v>
      </c>
      <c r="D7" s="1" t="s">
        <v>87</v>
      </c>
    </row>
    <row r="10" spans="3:6" ht="12.75">
      <c r="C10" s="2" t="s">
        <v>6</v>
      </c>
      <c r="D10" s="14">
        <v>3976</v>
      </c>
      <c r="E10" s="6"/>
      <c r="F10" s="6"/>
    </row>
    <row r="11" spans="3:6" ht="12.75">
      <c r="C11" s="2" t="s">
        <v>7</v>
      </c>
      <c r="D11" s="14">
        <v>3676</v>
      </c>
      <c r="E11" s="6"/>
      <c r="F11" s="19"/>
    </row>
    <row r="12" spans="3:6" ht="12.75">
      <c r="C12" s="2" t="s">
        <v>58</v>
      </c>
      <c r="D12" s="14">
        <v>35</v>
      </c>
      <c r="E12" s="6"/>
      <c r="F12" s="19"/>
    </row>
    <row r="13" spans="3:6" ht="12.75">
      <c r="C13" s="2" t="s">
        <v>59</v>
      </c>
      <c r="D13" s="14">
        <v>0</v>
      </c>
      <c r="E13" s="6"/>
      <c r="F13" s="19"/>
    </row>
    <row r="14" spans="3:6" ht="12.75">
      <c r="C14" s="2" t="s">
        <v>8</v>
      </c>
      <c r="D14" s="4">
        <f>D11/D10</f>
        <v>0.9245472837022133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10</v>
      </c>
      <c r="E17" s="7" t="s">
        <v>11</v>
      </c>
      <c r="F17" s="7" t="s">
        <v>12</v>
      </c>
    </row>
    <row r="18" spans="3:6" ht="12.75">
      <c r="C18" s="2" t="s">
        <v>85</v>
      </c>
      <c r="D18" s="14">
        <v>3118</v>
      </c>
      <c r="E18" s="4">
        <f>D18/D20</f>
        <v>0.8731447773732848</v>
      </c>
      <c r="F18" s="2">
        <v>24</v>
      </c>
    </row>
    <row r="19" spans="3:6" ht="12.75">
      <c r="C19" s="2" t="s">
        <v>21</v>
      </c>
      <c r="D19" s="14">
        <v>453</v>
      </c>
      <c r="E19" s="4">
        <f>D19/D20</f>
        <v>0.1268552226267152</v>
      </c>
      <c r="F19" s="2">
        <v>6</v>
      </c>
    </row>
    <row r="20" spans="3:6" ht="12.75">
      <c r="C20" s="7" t="s">
        <v>14</v>
      </c>
      <c r="D20" s="9">
        <f>SUM(D18:D19)</f>
        <v>3571</v>
      </c>
      <c r="E20" s="21">
        <f>SUM(E18:E19)</f>
        <v>1</v>
      </c>
      <c r="F20" s="7">
        <f>SUM(F18:F19)</f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F27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3</v>
      </c>
      <c r="D7" s="1" t="s">
        <v>39</v>
      </c>
    </row>
    <row r="10" spans="3:6" ht="12.75">
      <c r="C10" s="2" t="s">
        <v>6</v>
      </c>
      <c r="D10" s="14">
        <v>9302</v>
      </c>
      <c r="E10" s="6"/>
      <c r="F10" s="6"/>
    </row>
    <row r="11" spans="3:6" ht="12.75">
      <c r="C11" s="2" t="s">
        <v>7</v>
      </c>
      <c r="D11" s="14">
        <v>8678</v>
      </c>
      <c r="E11" s="19"/>
      <c r="F11" s="6"/>
    </row>
    <row r="12" spans="3:6" ht="12.75">
      <c r="C12" s="2" t="s">
        <v>58</v>
      </c>
      <c r="D12" s="14">
        <v>83</v>
      </c>
      <c r="E12" s="19"/>
      <c r="F12" s="6"/>
    </row>
    <row r="13" spans="3:6" ht="12.75">
      <c r="C13" s="2" t="s">
        <v>59</v>
      </c>
      <c r="D13" s="14">
        <f>183-86</f>
        <v>97</v>
      </c>
      <c r="E13" s="19"/>
      <c r="F13" s="6"/>
    </row>
    <row r="14" spans="3:6" ht="12.75">
      <c r="C14" s="2" t="s">
        <v>8</v>
      </c>
      <c r="D14" s="4">
        <f>D11/D10</f>
        <v>0.9329176521178241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10</v>
      </c>
      <c r="E17" s="7" t="s">
        <v>11</v>
      </c>
      <c r="F17" s="7" t="s">
        <v>12</v>
      </c>
    </row>
    <row r="18" spans="3:6" ht="12.75">
      <c r="C18" s="2" t="s">
        <v>15</v>
      </c>
      <c r="D18" s="14">
        <v>6649</v>
      </c>
      <c r="E18" s="4">
        <f>D18/D20</f>
        <v>0.8528732683427399</v>
      </c>
      <c r="F18" s="2">
        <v>30</v>
      </c>
    </row>
    <row r="19" spans="3:6" ht="12.75">
      <c r="C19" s="2" t="s">
        <v>4</v>
      </c>
      <c r="D19" s="14">
        <v>1147</v>
      </c>
      <c r="E19" s="4">
        <f>D19/D20</f>
        <v>0.14712673165726015</v>
      </c>
      <c r="F19" s="2">
        <v>0</v>
      </c>
    </row>
    <row r="20" spans="3:6" ht="12.75">
      <c r="C20" s="7" t="s">
        <v>14</v>
      </c>
      <c r="D20" s="9">
        <f>SUM(D18:D19)</f>
        <v>7796</v>
      </c>
      <c r="E20" s="21">
        <f>SUM(E18:E19)</f>
        <v>1</v>
      </c>
      <c r="F20" s="7">
        <f>SUM(F18:F19)</f>
        <v>30</v>
      </c>
    </row>
    <row r="24" ht="12.75">
      <c r="C24" s="13" t="s">
        <v>19</v>
      </c>
    </row>
    <row r="26" spans="3:4" ht="12.75">
      <c r="C26" s="5" t="s">
        <v>15</v>
      </c>
      <c r="D26" s="5" t="s">
        <v>16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E27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89</v>
      </c>
    </row>
    <row r="6" spans="3:4" ht="12.75">
      <c r="C6" s="1"/>
      <c r="D6" s="1"/>
    </row>
    <row r="7" spans="3:4" ht="12.75">
      <c r="C7" s="1" t="s">
        <v>3</v>
      </c>
      <c r="D7" s="1" t="s">
        <v>39</v>
      </c>
    </row>
    <row r="10" spans="3:5" ht="12.75">
      <c r="C10" s="2" t="s">
        <v>6</v>
      </c>
      <c r="D10" s="14">
        <v>2109</v>
      </c>
      <c r="E10" s="6"/>
    </row>
    <row r="11" spans="3:5" ht="12.75">
      <c r="C11" s="2" t="s">
        <v>7</v>
      </c>
      <c r="D11" s="14">
        <v>1932</v>
      </c>
      <c r="E11" s="19"/>
    </row>
    <row r="12" spans="3:5" ht="12.75">
      <c r="C12" s="2" t="s">
        <v>58</v>
      </c>
      <c r="D12" s="14">
        <v>49</v>
      </c>
      <c r="E12" s="19"/>
    </row>
    <row r="13" spans="3:5" ht="12.75">
      <c r="C13" s="2" t="s">
        <v>59</v>
      </c>
      <c r="D13" s="14">
        <v>41</v>
      </c>
      <c r="E13" s="19"/>
    </row>
    <row r="14" spans="3:5" ht="12.75">
      <c r="C14" s="2" t="s">
        <v>8</v>
      </c>
      <c r="D14" s="4">
        <f>D11/D10</f>
        <v>0.9160739687055477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14">
        <v>1353</v>
      </c>
      <c r="E18" s="4">
        <f>D18/D20</f>
        <v>0.7550223214285714</v>
      </c>
    </row>
    <row r="19" spans="3:5" ht="12.75">
      <c r="C19" s="2" t="s">
        <v>4</v>
      </c>
      <c r="D19" s="14">
        <v>439</v>
      </c>
      <c r="E19" s="4">
        <f>D19/D20</f>
        <v>0.24497767857142858</v>
      </c>
    </row>
    <row r="20" spans="3:5" ht="12.75">
      <c r="C20" s="7" t="s">
        <v>14</v>
      </c>
      <c r="D20" s="9">
        <f>SUM(D18:D19)</f>
        <v>1792</v>
      </c>
      <c r="E20" s="21">
        <f>SUM(E18:E19)</f>
        <v>1</v>
      </c>
    </row>
    <row r="24" ht="12.75">
      <c r="C24" s="13" t="s">
        <v>19</v>
      </c>
    </row>
    <row r="26" spans="3:4" ht="12.75">
      <c r="C26" s="5" t="s">
        <v>15</v>
      </c>
      <c r="D26" s="5" t="s">
        <v>16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E27"/>
  <sheetViews>
    <sheetView workbookViewId="0" topLeftCell="A3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90</v>
      </c>
    </row>
    <row r="6" spans="3:4" ht="12.75">
      <c r="C6" s="1"/>
      <c r="D6" s="1"/>
    </row>
    <row r="7" spans="3:4" ht="12.75">
      <c r="C7" s="1" t="s">
        <v>3</v>
      </c>
      <c r="D7" s="1" t="s">
        <v>39</v>
      </c>
    </row>
    <row r="10" spans="3:5" ht="12.75">
      <c r="C10" s="2" t="s">
        <v>6</v>
      </c>
      <c r="D10" s="14">
        <v>1712</v>
      </c>
      <c r="E10" s="6"/>
    </row>
    <row r="11" spans="3:5" ht="12.75">
      <c r="C11" s="2" t="s">
        <v>7</v>
      </c>
      <c r="D11" s="14">
        <v>1546</v>
      </c>
      <c r="E11" s="19"/>
    </row>
    <row r="12" spans="3:5" ht="12.75">
      <c r="C12" s="2" t="s">
        <v>58</v>
      </c>
      <c r="D12" s="14">
        <v>33</v>
      </c>
      <c r="E12" s="19"/>
    </row>
    <row r="13" spans="3:5" ht="12.75">
      <c r="C13" s="2" t="s">
        <v>59</v>
      </c>
      <c r="D13" s="14">
        <v>1</v>
      </c>
      <c r="E13" s="19"/>
    </row>
    <row r="14" spans="3:5" ht="12.75">
      <c r="C14" s="2" t="s">
        <v>8</v>
      </c>
      <c r="D14" s="4">
        <f>D11/D10</f>
        <v>0.9030373831775701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14">
        <v>1139</v>
      </c>
      <c r="E18" s="4">
        <f>D18/D20</f>
        <v>0.7758855585831063</v>
      </c>
    </row>
    <row r="19" spans="3:5" ht="12.75">
      <c r="C19" s="2" t="s">
        <v>4</v>
      </c>
      <c r="D19" s="14">
        <v>329</v>
      </c>
      <c r="E19" s="4">
        <f>D19/D20</f>
        <v>0.22411444141689374</v>
      </c>
    </row>
    <row r="20" spans="3:5" ht="12.75">
      <c r="C20" s="7" t="s">
        <v>14</v>
      </c>
      <c r="D20" s="9">
        <f>SUM(D18:D19)</f>
        <v>1468</v>
      </c>
      <c r="E20" s="21">
        <f>SUM(E18:E19)</f>
        <v>1</v>
      </c>
    </row>
    <row r="24" ht="12.75">
      <c r="C24" s="13" t="s">
        <v>19</v>
      </c>
    </row>
    <row r="26" spans="3:4" ht="12.75">
      <c r="C26" s="5" t="s">
        <v>15</v>
      </c>
      <c r="D26" s="5" t="s">
        <v>16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E27"/>
  <sheetViews>
    <sheetView workbookViewId="0" topLeftCell="A3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91</v>
      </c>
    </row>
    <row r="6" spans="3:4" ht="12.75">
      <c r="C6" s="1"/>
      <c r="D6" s="1"/>
    </row>
    <row r="7" spans="3:4" ht="12.75">
      <c r="C7" s="1" t="s">
        <v>3</v>
      </c>
      <c r="D7" s="1" t="s">
        <v>39</v>
      </c>
    </row>
    <row r="10" spans="3:5" ht="12.75">
      <c r="C10" s="2" t="s">
        <v>6</v>
      </c>
      <c r="D10" s="14">
        <v>3614</v>
      </c>
      <c r="E10" s="6"/>
    </row>
    <row r="11" spans="3:5" ht="12.75">
      <c r="C11" s="2" t="s">
        <v>7</v>
      </c>
      <c r="D11" s="14">
        <v>2966</v>
      </c>
      <c r="E11" s="19"/>
    </row>
    <row r="12" spans="3:5" ht="12.75">
      <c r="C12" s="2" t="s">
        <v>58</v>
      </c>
      <c r="D12" s="14">
        <v>38</v>
      </c>
      <c r="E12" s="19"/>
    </row>
    <row r="13" spans="3:5" ht="12.75">
      <c r="C13" s="2" t="s">
        <v>59</v>
      </c>
      <c r="D13" s="14">
        <f>61-38</f>
        <v>23</v>
      </c>
      <c r="E13" s="19"/>
    </row>
    <row r="14" spans="3:5" ht="12.75">
      <c r="C14" s="2" t="s">
        <v>8</v>
      </c>
      <c r="D14" s="4">
        <f>D11/D10</f>
        <v>0.8206972883231876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14">
        <v>1528</v>
      </c>
      <c r="E18" s="4">
        <f>D18/D20</f>
        <v>0.5420361830436325</v>
      </c>
    </row>
    <row r="19" spans="3:5" ht="12.75">
      <c r="C19" s="2" t="s">
        <v>4</v>
      </c>
      <c r="D19" s="14">
        <v>1291</v>
      </c>
      <c r="E19" s="4">
        <f>D19/D20</f>
        <v>0.4579638169563675</v>
      </c>
    </row>
    <row r="20" spans="3:5" ht="12.75">
      <c r="C20" s="7" t="s">
        <v>14</v>
      </c>
      <c r="D20" s="9">
        <f>SUM(D18:D19)</f>
        <v>2819</v>
      </c>
      <c r="E20" s="21">
        <f>SUM(E18:E19)</f>
        <v>1</v>
      </c>
    </row>
    <row r="24" ht="12.75">
      <c r="C24" s="13" t="s">
        <v>19</v>
      </c>
    </row>
    <row r="26" spans="3:4" ht="12.75">
      <c r="C26" s="5" t="s">
        <v>15</v>
      </c>
      <c r="D26" s="5" t="s">
        <v>16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E27"/>
  <sheetViews>
    <sheetView workbookViewId="0" topLeftCell="A3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92</v>
      </c>
    </row>
    <row r="6" spans="3:4" ht="12.75">
      <c r="C6" s="1"/>
      <c r="D6" s="1"/>
    </row>
    <row r="7" spans="3:4" ht="12.75">
      <c r="C7" s="1" t="s">
        <v>3</v>
      </c>
      <c r="D7" s="1" t="s">
        <v>39</v>
      </c>
    </row>
    <row r="10" spans="3:5" ht="12.75">
      <c r="C10" s="2" t="s">
        <v>6</v>
      </c>
      <c r="D10" s="14">
        <v>4010</v>
      </c>
      <c r="E10" s="6"/>
    </row>
    <row r="11" spans="3:5" ht="12.75">
      <c r="C11" s="2" t="s">
        <v>7</v>
      </c>
      <c r="D11" s="14">
        <v>3680</v>
      </c>
      <c r="E11" s="19"/>
    </row>
    <row r="12" spans="3:5" ht="12.75">
      <c r="C12" s="2" t="s">
        <v>58</v>
      </c>
      <c r="D12" s="14">
        <v>36</v>
      </c>
      <c r="E12" s="19"/>
    </row>
    <row r="13" spans="3:5" ht="12.75">
      <c r="C13" s="2" t="s">
        <v>59</v>
      </c>
      <c r="D13" s="14">
        <f>76-36</f>
        <v>40</v>
      </c>
      <c r="E13" s="19"/>
    </row>
    <row r="14" spans="3:5" ht="12.75">
      <c r="C14" s="2" t="s">
        <v>8</v>
      </c>
      <c r="D14" s="4">
        <f>D11/D10</f>
        <v>0.9177057356608479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14">
        <v>2930</v>
      </c>
      <c r="E18" s="4">
        <f>D18/D20</f>
        <v>0.827449872917255</v>
      </c>
    </row>
    <row r="19" spans="3:5" ht="12.75">
      <c r="C19" s="2" t="s">
        <v>4</v>
      </c>
      <c r="D19" s="14">
        <v>611</v>
      </c>
      <c r="E19" s="4">
        <f>D19/D20</f>
        <v>0.17255012708274498</v>
      </c>
    </row>
    <row r="20" spans="3:5" ht="12.75">
      <c r="C20" s="7" t="s">
        <v>14</v>
      </c>
      <c r="D20" s="9">
        <f>SUM(D18:D19)</f>
        <v>3541</v>
      </c>
      <c r="E20" s="21">
        <f>SUM(E18:E19)</f>
        <v>1</v>
      </c>
    </row>
    <row r="24" ht="12.75">
      <c r="C24" s="13" t="s">
        <v>19</v>
      </c>
    </row>
    <row r="26" spans="3:4" ht="12.75">
      <c r="C26" s="5" t="s">
        <v>15</v>
      </c>
      <c r="D26" s="5" t="s">
        <v>16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E28"/>
  <sheetViews>
    <sheetView workbookViewId="0" topLeftCell="A3">
      <selection activeCell="D14" sqref="D14"/>
    </sheetView>
  </sheetViews>
  <sheetFormatPr defaultColWidth="9.140625" defaultRowHeight="12.75"/>
  <cols>
    <col min="1" max="2" width="9.140625" style="5" customWidth="1"/>
    <col min="3" max="3" width="33.85156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93</v>
      </c>
    </row>
    <row r="6" spans="3:4" ht="12.75">
      <c r="C6" s="1"/>
      <c r="D6" s="1"/>
    </row>
    <row r="7" spans="3:4" ht="12.75">
      <c r="C7" s="1" t="s">
        <v>3</v>
      </c>
      <c r="D7" s="1" t="s">
        <v>87</v>
      </c>
    </row>
    <row r="10" spans="3:5" ht="12.75">
      <c r="C10" s="2" t="s">
        <v>6</v>
      </c>
      <c r="D10" s="14">
        <v>2691</v>
      </c>
      <c r="E10" s="6"/>
    </row>
    <row r="11" spans="3:5" ht="12.75">
      <c r="C11" s="2" t="s">
        <v>7</v>
      </c>
      <c r="D11" s="14">
        <v>2075</v>
      </c>
      <c r="E11" s="19"/>
    </row>
    <row r="12" spans="3:5" ht="12.75">
      <c r="C12" s="2" t="s">
        <v>58</v>
      </c>
      <c r="D12" s="14">
        <v>26</v>
      </c>
      <c r="E12" s="19"/>
    </row>
    <row r="13" spans="3:5" ht="12.75">
      <c r="C13" s="2" t="s">
        <v>59</v>
      </c>
      <c r="D13" s="14">
        <f>86-26</f>
        <v>60</v>
      </c>
      <c r="E13" s="19"/>
    </row>
    <row r="14" spans="3:5" ht="12.75">
      <c r="C14" s="2" t="s">
        <v>8</v>
      </c>
      <c r="D14" s="4">
        <f>D11/D10</f>
        <v>0.7710888145670755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14">
        <v>926</v>
      </c>
      <c r="E18" s="4">
        <f>D18/D21</f>
        <v>0.5153032832498609</v>
      </c>
    </row>
    <row r="19" spans="3:5" ht="12.75">
      <c r="C19" s="2" t="s">
        <v>94</v>
      </c>
      <c r="D19" s="14">
        <v>131</v>
      </c>
      <c r="E19" s="4">
        <f>D19/D21</f>
        <v>0.07289927657206455</v>
      </c>
    </row>
    <row r="20" spans="3:5" ht="12.75">
      <c r="C20" s="2" t="s">
        <v>4</v>
      </c>
      <c r="D20" s="14">
        <v>740</v>
      </c>
      <c r="E20" s="4">
        <f>D20/D21</f>
        <v>0.41179744017807457</v>
      </c>
    </row>
    <row r="21" spans="3:5" ht="12.75">
      <c r="C21" s="7" t="s">
        <v>14</v>
      </c>
      <c r="D21" s="9">
        <f>SUM(D18:D20)</f>
        <v>1797</v>
      </c>
      <c r="E21" s="21">
        <f>SUM(E18:E20)</f>
        <v>1</v>
      </c>
    </row>
    <row r="25" ht="12.75">
      <c r="C25" s="13" t="s">
        <v>19</v>
      </c>
    </row>
    <row r="27" spans="3:4" ht="12.75">
      <c r="C27" s="5" t="s">
        <v>15</v>
      </c>
      <c r="D27" s="5" t="s">
        <v>16</v>
      </c>
    </row>
    <row r="28" spans="3:4" ht="12.75">
      <c r="C28" s="5" t="s">
        <v>4</v>
      </c>
      <c r="D28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E27"/>
  <sheetViews>
    <sheetView workbookViewId="0" topLeftCell="A3">
      <selection activeCell="D14" sqref="D14"/>
    </sheetView>
  </sheetViews>
  <sheetFormatPr defaultColWidth="9.140625" defaultRowHeight="12.75"/>
  <cols>
    <col min="1" max="2" width="9.140625" style="5" customWidth="1"/>
    <col min="3" max="3" width="33.85156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95</v>
      </c>
    </row>
    <row r="6" spans="3:4" ht="12.75">
      <c r="C6" s="1"/>
      <c r="D6" s="1"/>
    </row>
    <row r="7" spans="3:4" ht="12.75">
      <c r="C7" s="1" t="s">
        <v>3</v>
      </c>
      <c r="D7" s="1" t="s">
        <v>39</v>
      </c>
    </row>
    <row r="10" spans="3:5" ht="12.75">
      <c r="C10" s="2" t="s">
        <v>6</v>
      </c>
      <c r="D10" s="14">
        <v>3301</v>
      </c>
      <c r="E10" s="6"/>
    </row>
    <row r="11" spans="3:5" ht="12.75">
      <c r="C11" s="2" t="s">
        <v>7</v>
      </c>
      <c r="D11" s="14">
        <v>3093</v>
      </c>
      <c r="E11" s="19"/>
    </row>
    <row r="12" spans="3:5" ht="12.75">
      <c r="C12" s="2" t="s">
        <v>58</v>
      </c>
      <c r="D12" s="14">
        <v>35</v>
      </c>
      <c r="E12" s="19"/>
    </row>
    <row r="13" spans="3:5" ht="12.75">
      <c r="C13" s="2" t="s">
        <v>59</v>
      </c>
      <c r="D13" s="14">
        <v>20</v>
      </c>
      <c r="E13" s="19"/>
    </row>
    <row r="14" spans="3:5" ht="12.75">
      <c r="C14" s="2" t="s">
        <v>8</v>
      </c>
      <c r="D14" s="4">
        <f>D11/D10</f>
        <v>0.936988791275371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14">
        <v>2503</v>
      </c>
      <c r="E18" s="4">
        <f>D18/D20</f>
        <v>0.8388069705093834</v>
      </c>
    </row>
    <row r="19" spans="3:5" ht="12.75">
      <c r="C19" s="2" t="s">
        <v>4</v>
      </c>
      <c r="D19" s="14">
        <v>481</v>
      </c>
      <c r="E19" s="4">
        <f>D19/D20</f>
        <v>0.16119302949061662</v>
      </c>
    </row>
    <row r="20" spans="3:5" ht="12.75">
      <c r="C20" s="7" t="s">
        <v>14</v>
      </c>
      <c r="D20" s="9">
        <f>SUM(D18:D19)</f>
        <v>2984</v>
      </c>
      <c r="E20" s="21">
        <f>SUM(E18:E19)</f>
        <v>1</v>
      </c>
    </row>
    <row r="24" ht="12.75">
      <c r="C24" s="13" t="s">
        <v>19</v>
      </c>
    </row>
    <row r="26" spans="3:4" ht="12.75">
      <c r="C26" s="5" t="s">
        <v>15</v>
      </c>
      <c r="D26" s="5" t="s">
        <v>16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23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4.281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63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4279</v>
      </c>
      <c r="E10" s="6"/>
    </row>
    <row r="11" spans="3:5" ht="12.75">
      <c r="C11" s="2" t="s">
        <v>7</v>
      </c>
      <c r="D11" s="14">
        <v>3948</v>
      </c>
      <c r="E11" s="6"/>
    </row>
    <row r="12" spans="3:5" ht="12.75">
      <c r="C12" s="2" t="s">
        <v>58</v>
      </c>
      <c r="D12" s="14">
        <v>43</v>
      </c>
      <c r="E12" s="6"/>
    </row>
    <row r="13" spans="3:5" ht="12.75">
      <c r="C13" s="2" t="s">
        <v>59</v>
      </c>
      <c r="D13" s="14">
        <f>87-43</f>
        <v>44</v>
      </c>
      <c r="E13" s="6"/>
    </row>
    <row r="14" spans="3:5" ht="12.75">
      <c r="C14" s="2" t="s">
        <v>8</v>
      </c>
      <c r="D14" s="4">
        <f>D11/D10</f>
        <v>0.9226454779154007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64</v>
      </c>
      <c r="D18" s="2">
        <v>3157</v>
      </c>
      <c r="E18" s="4">
        <f>D18/D20</f>
        <v>0.8459271168274384</v>
      </c>
    </row>
    <row r="19" spans="3:5" ht="12.75">
      <c r="C19" s="2" t="s">
        <v>62</v>
      </c>
      <c r="D19" s="2">
        <v>575</v>
      </c>
      <c r="E19" s="4">
        <f>D19/D20</f>
        <v>0.15407288317256163</v>
      </c>
    </row>
    <row r="20" spans="3:5" ht="12.75">
      <c r="C20" s="7" t="s">
        <v>14</v>
      </c>
      <c r="D20" s="9">
        <f>SUM(D18:D19)</f>
        <v>3732</v>
      </c>
      <c r="E20" s="18">
        <f>SUM(E18:E19)</f>
        <v>1</v>
      </c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E27"/>
  <sheetViews>
    <sheetView workbookViewId="0" topLeftCell="A3">
      <selection activeCell="D14" sqref="D14"/>
    </sheetView>
  </sheetViews>
  <sheetFormatPr defaultColWidth="9.140625" defaultRowHeight="12.75"/>
  <cols>
    <col min="1" max="2" width="9.140625" style="5" customWidth="1"/>
    <col min="3" max="3" width="33.85156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96</v>
      </c>
    </row>
    <row r="6" spans="3:4" ht="12.75">
      <c r="C6" s="1"/>
      <c r="D6" s="1"/>
    </row>
    <row r="7" spans="3:4" ht="12.75">
      <c r="C7" s="1" t="s">
        <v>3</v>
      </c>
      <c r="D7" s="1" t="s">
        <v>87</v>
      </c>
    </row>
    <row r="10" spans="3:5" ht="12.75">
      <c r="C10" s="2" t="s">
        <v>6</v>
      </c>
      <c r="D10" s="14">
        <v>3772</v>
      </c>
      <c r="E10" s="6"/>
    </row>
    <row r="11" spans="3:5" ht="12.75">
      <c r="C11" s="2" t="s">
        <v>7</v>
      </c>
      <c r="D11" s="14">
        <v>3026</v>
      </c>
      <c r="E11" s="19"/>
    </row>
    <row r="12" spans="3:5" ht="12.75">
      <c r="C12" s="2" t="s">
        <v>58</v>
      </c>
      <c r="D12" s="14">
        <v>0</v>
      </c>
      <c r="E12" s="19"/>
    </row>
    <row r="13" spans="3:5" ht="12.75">
      <c r="C13" s="2" t="s">
        <v>59</v>
      </c>
      <c r="D13" s="14">
        <v>0</v>
      </c>
      <c r="E13" s="19"/>
    </row>
    <row r="14" spans="3:5" ht="12.75">
      <c r="C14" s="2" t="s">
        <v>8</v>
      </c>
      <c r="D14" s="4">
        <f>D11/D10</f>
        <v>0.8022269353128314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14">
        <v>1895</v>
      </c>
      <c r="E18" s="4">
        <f>D18/D20</f>
        <v>0.7246653919694073</v>
      </c>
    </row>
    <row r="19" spans="3:5" ht="12.75">
      <c r="C19" s="2" t="s">
        <v>4</v>
      </c>
      <c r="D19" s="14">
        <v>720</v>
      </c>
      <c r="E19" s="4">
        <f>D19/D20</f>
        <v>0.27533460803059273</v>
      </c>
    </row>
    <row r="20" spans="3:5" ht="12.75">
      <c r="C20" s="7" t="s">
        <v>14</v>
      </c>
      <c r="D20" s="9">
        <f>SUM(D18:D19)</f>
        <v>2615</v>
      </c>
      <c r="E20" s="21">
        <f>SUM(E18:E19)</f>
        <v>1</v>
      </c>
    </row>
    <row r="24" ht="12.75">
      <c r="C24" s="13" t="s">
        <v>19</v>
      </c>
    </row>
    <row r="26" spans="3:4" ht="12.75">
      <c r="C26" s="5" t="s">
        <v>15</v>
      </c>
      <c r="D26" s="5" t="s">
        <v>16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3</v>
      </c>
      <c r="D7" s="1" t="s">
        <v>40</v>
      </c>
    </row>
    <row r="10" spans="3:6" ht="12.75">
      <c r="C10" s="2" t="s">
        <v>6</v>
      </c>
      <c r="D10" s="14">
        <v>29387</v>
      </c>
      <c r="E10" s="6"/>
      <c r="F10" s="6"/>
    </row>
    <row r="11" spans="3:6" ht="12.75">
      <c r="C11" s="2" t="s">
        <v>7</v>
      </c>
      <c r="D11" s="14">
        <v>25948</v>
      </c>
      <c r="E11" s="6"/>
      <c r="F11" s="6"/>
    </row>
    <row r="12" spans="3:6" ht="12.75">
      <c r="C12" s="2" t="s">
        <v>58</v>
      </c>
      <c r="D12" s="14">
        <v>243</v>
      </c>
      <c r="E12" s="6"/>
      <c r="F12" s="6"/>
    </row>
    <row r="13" spans="3:6" ht="12.75">
      <c r="C13" s="2" t="s">
        <v>59</v>
      </c>
      <c r="D13" s="14">
        <f>524-243</f>
        <v>281</v>
      </c>
      <c r="E13" s="6"/>
      <c r="F13" s="6"/>
    </row>
    <row r="14" spans="3:6" ht="12.75">
      <c r="C14" s="2" t="s">
        <v>8</v>
      </c>
      <c r="D14" s="4">
        <f>D11/D10</f>
        <v>0.8829754653418178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10</v>
      </c>
      <c r="E17" s="7" t="s">
        <v>11</v>
      </c>
      <c r="F17" s="7" t="s">
        <v>12</v>
      </c>
    </row>
    <row r="18" spans="3:6" ht="12.75">
      <c r="C18" s="2" t="s">
        <v>22</v>
      </c>
      <c r="D18" s="14">
        <v>12526</v>
      </c>
      <c r="E18" s="4">
        <f>D18/D22</f>
        <v>0.4925097314512641</v>
      </c>
      <c r="F18" s="14">
        <v>20</v>
      </c>
    </row>
    <row r="19" spans="3:6" ht="12.75">
      <c r="C19" s="2" t="s">
        <v>24</v>
      </c>
      <c r="D19" s="14">
        <v>6988</v>
      </c>
      <c r="E19" s="4">
        <f>D19/D22</f>
        <v>0.27476113710533556</v>
      </c>
      <c r="F19" s="14">
        <v>11</v>
      </c>
    </row>
    <row r="20" spans="3:6" ht="12.75">
      <c r="C20" s="2" t="s">
        <v>41</v>
      </c>
      <c r="D20" s="14">
        <v>721</v>
      </c>
      <c r="E20" s="4">
        <f>D20/D22</f>
        <v>0.028348995399677585</v>
      </c>
      <c r="F20" s="14">
        <v>1</v>
      </c>
    </row>
    <row r="21" spans="3:6" ht="12.75">
      <c r="C21" s="2" t="s">
        <v>4</v>
      </c>
      <c r="D21" s="14">
        <v>5198</v>
      </c>
      <c r="E21" s="4">
        <f>D21/D22</f>
        <v>0.2043801360437227</v>
      </c>
      <c r="F21" s="14">
        <v>8</v>
      </c>
    </row>
    <row r="22" spans="3:6" ht="12.75">
      <c r="C22" s="7" t="s">
        <v>14</v>
      </c>
      <c r="D22" s="9">
        <f>SUM(D18:D21)</f>
        <v>25433</v>
      </c>
      <c r="E22" s="21">
        <f>SUM(E18:E21)</f>
        <v>1</v>
      </c>
      <c r="F22" s="7">
        <f>SUM(F18:F21)</f>
        <v>40</v>
      </c>
    </row>
    <row r="26" ht="12.75">
      <c r="C26" s="13" t="s">
        <v>19</v>
      </c>
    </row>
    <row r="28" spans="3:4" ht="12.75">
      <c r="C28" s="20" t="s">
        <v>41</v>
      </c>
      <c r="D28" s="5" t="s">
        <v>42</v>
      </c>
    </row>
    <row r="29" spans="3:4" ht="12.75">
      <c r="C29" s="5" t="s">
        <v>4</v>
      </c>
      <c r="D29" s="5" t="s">
        <v>21</v>
      </c>
    </row>
    <row r="30" spans="3:4" ht="12.75">
      <c r="C30" s="5" t="s">
        <v>22</v>
      </c>
      <c r="D30" s="5" t="s">
        <v>23</v>
      </c>
    </row>
    <row r="31" spans="3:4" ht="12.75">
      <c r="C31" s="5" t="s">
        <v>24</v>
      </c>
      <c r="D31" s="5" t="s">
        <v>25</v>
      </c>
    </row>
    <row r="35" spans="3:4" ht="12.75">
      <c r="C35" s="16"/>
      <c r="D35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97</v>
      </c>
    </row>
    <row r="6" spans="3:4" ht="12.75">
      <c r="C6" s="1"/>
      <c r="D6" s="1"/>
    </row>
    <row r="7" spans="3:4" ht="12.75">
      <c r="C7" s="1" t="s">
        <v>3</v>
      </c>
      <c r="D7" s="1" t="s">
        <v>87</v>
      </c>
    </row>
    <row r="10" spans="3:5" ht="12.75">
      <c r="C10" s="2" t="s">
        <v>6</v>
      </c>
      <c r="D10" s="14">
        <v>2963</v>
      </c>
      <c r="E10" s="6"/>
    </row>
    <row r="11" spans="3:5" ht="12.75">
      <c r="C11" s="2" t="s">
        <v>7</v>
      </c>
      <c r="D11" s="14">
        <v>2327</v>
      </c>
      <c r="E11" s="6"/>
    </row>
    <row r="12" spans="3:5" ht="12.75">
      <c r="C12" s="2" t="s">
        <v>58</v>
      </c>
      <c r="D12" s="14">
        <v>18</v>
      </c>
      <c r="E12" s="6"/>
    </row>
    <row r="13" spans="3:5" ht="12.75">
      <c r="C13" s="2" t="s">
        <v>59</v>
      </c>
      <c r="D13" s="14">
        <v>20</v>
      </c>
      <c r="E13" s="6"/>
    </row>
    <row r="14" spans="3:5" ht="12.75">
      <c r="C14" s="2" t="s">
        <v>8</v>
      </c>
      <c r="D14" s="4">
        <f>D11/D10</f>
        <v>0.7853526830914613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16</v>
      </c>
      <c r="D18" s="14">
        <v>1364</v>
      </c>
      <c r="E18" s="4">
        <f>D18/D20</f>
        <v>0.6231155778894473</v>
      </c>
    </row>
    <row r="19" spans="3:5" ht="12.75">
      <c r="C19" s="2" t="s">
        <v>4</v>
      </c>
      <c r="D19" s="14">
        <v>825</v>
      </c>
      <c r="E19" s="4">
        <f>D19/D20</f>
        <v>0.3768844221105528</v>
      </c>
    </row>
    <row r="20" spans="3:5" ht="12.75">
      <c r="C20" s="7" t="s">
        <v>14</v>
      </c>
      <c r="D20" s="9">
        <f>SUM(D18:D19)</f>
        <v>2189</v>
      </c>
      <c r="E20" s="21">
        <f>SUM(E18:E19)</f>
        <v>1</v>
      </c>
    </row>
    <row r="24" spans="3:4" ht="12.75">
      <c r="C24" s="16"/>
      <c r="D24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98</v>
      </c>
    </row>
    <row r="6" spans="3:4" ht="12.75">
      <c r="C6" s="1"/>
      <c r="D6" s="1"/>
    </row>
    <row r="7" spans="3:4" ht="12.75">
      <c r="C7" s="1" t="s">
        <v>3</v>
      </c>
      <c r="D7" s="1" t="s">
        <v>87</v>
      </c>
    </row>
    <row r="10" spans="3:5" ht="12.75">
      <c r="C10" s="2" t="s">
        <v>6</v>
      </c>
      <c r="D10" s="14">
        <v>2756</v>
      </c>
      <c r="E10" s="6"/>
    </row>
    <row r="11" spans="3:5" ht="12.75">
      <c r="C11" s="2" t="s">
        <v>7</v>
      </c>
      <c r="D11" s="14">
        <v>2346</v>
      </c>
      <c r="E11" s="6"/>
    </row>
    <row r="12" spans="3:5" ht="12.75">
      <c r="C12" s="2" t="s">
        <v>58</v>
      </c>
      <c r="D12" s="14">
        <v>38</v>
      </c>
      <c r="E12" s="6"/>
    </row>
    <row r="13" spans="3:5" ht="12.75">
      <c r="C13" s="2" t="s">
        <v>59</v>
      </c>
      <c r="D13" s="14">
        <f>90-38</f>
        <v>52</v>
      </c>
      <c r="E13" s="6"/>
    </row>
    <row r="14" spans="3:5" ht="12.75">
      <c r="C14" s="2" t="s">
        <v>8</v>
      </c>
      <c r="D14" s="4">
        <f>D11/D10</f>
        <v>0.851233671988389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16</v>
      </c>
      <c r="D18" s="14">
        <v>1284</v>
      </c>
      <c r="E18" s="4">
        <f>D18/D20</f>
        <v>0.5933456561922366</v>
      </c>
    </row>
    <row r="19" spans="3:5" ht="12.75">
      <c r="C19" s="2" t="s">
        <v>56</v>
      </c>
      <c r="D19" s="14">
        <v>880</v>
      </c>
      <c r="E19" s="4">
        <f>D19/D20</f>
        <v>0.4066543438077634</v>
      </c>
    </row>
    <row r="20" spans="3:5" ht="12.75">
      <c r="C20" s="7" t="s">
        <v>14</v>
      </c>
      <c r="D20" s="9">
        <f>SUM(D18:D19)</f>
        <v>2164</v>
      </c>
      <c r="E20" s="21">
        <f>SUM(E18:E19)</f>
        <v>1</v>
      </c>
    </row>
    <row r="24" spans="3:4" ht="12.75">
      <c r="C24" s="16"/>
      <c r="D24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E25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99</v>
      </c>
    </row>
    <row r="6" spans="3:4" ht="12.75">
      <c r="C6" s="1"/>
      <c r="D6" s="1"/>
    </row>
    <row r="7" spans="3:4" ht="12.75">
      <c r="C7" s="1" t="s">
        <v>3</v>
      </c>
      <c r="D7" s="1" t="s">
        <v>39</v>
      </c>
    </row>
    <row r="10" spans="3:5" ht="12.75">
      <c r="C10" s="2" t="s">
        <v>6</v>
      </c>
      <c r="D10" s="14">
        <v>4499</v>
      </c>
      <c r="E10" s="6"/>
    </row>
    <row r="11" spans="3:5" ht="12.75">
      <c r="C11" s="2" t="s">
        <v>7</v>
      </c>
      <c r="D11" s="14">
        <v>4188</v>
      </c>
      <c r="E11" s="6"/>
    </row>
    <row r="12" spans="3:5" ht="12.75">
      <c r="C12" s="2" t="s">
        <v>58</v>
      </c>
      <c r="D12" s="14">
        <v>43</v>
      </c>
      <c r="E12" s="6"/>
    </row>
    <row r="13" spans="3:5" ht="12.75">
      <c r="C13" s="2" t="s">
        <v>59</v>
      </c>
      <c r="D13" s="14">
        <v>6</v>
      </c>
      <c r="E13" s="6"/>
    </row>
    <row r="14" spans="3:5" ht="12.75">
      <c r="C14" s="2" t="s">
        <v>8</v>
      </c>
      <c r="D14" s="4">
        <f>D11/D10</f>
        <v>0.9308735274505445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60</v>
      </c>
      <c r="D18" s="14">
        <v>2486</v>
      </c>
      <c r="E18" s="4">
        <f>D18/D21</f>
        <v>0.6039844509232264</v>
      </c>
    </row>
    <row r="19" spans="3:5" ht="12.75">
      <c r="C19" s="2" t="s">
        <v>61</v>
      </c>
      <c r="D19" s="14">
        <v>1337</v>
      </c>
      <c r="E19" s="4">
        <f>D19/D21</f>
        <v>0.32482993197278914</v>
      </c>
    </row>
    <row r="20" spans="3:5" ht="12.75">
      <c r="C20" s="2" t="s">
        <v>100</v>
      </c>
      <c r="D20" s="14">
        <v>293</v>
      </c>
      <c r="E20" s="4">
        <f>D20/D21</f>
        <v>0.07118561710398445</v>
      </c>
    </row>
    <row r="21" spans="3:5" ht="12.75">
      <c r="C21" s="7" t="s">
        <v>14</v>
      </c>
      <c r="D21" s="9">
        <f>SUM(D18:D20)</f>
        <v>4116</v>
      </c>
      <c r="E21" s="21">
        <f>SUM(E18:E20)</f>
        <v>1</v>
      </c>
    </row>
    <row r="25" spans="3:4" ht="12.75">
      <c r="C25" s="16"/>
      <c r="D25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3.85156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101</v>
      </c>
    </row>
    <row r="6" spans="3:4" ht="12.75">
      <c r="C6" s="1"/>
      <c r="D6" s="1"/>
    </row>
    <row r="7" spans="3:4" ht="12.75">
      <c r="C7" s="1" t="s">
        <v>3</v>
      </c>
      <c r="D7" s="1" t="s">
        <v>87</v>
      </c>
    </row>
    <row r="10" spans="3:5" ht="12.75">
      <c r="C10" s="2" t="s">
        <v>6</v>
      </c>
      <c r="D10" s="14">
        <v>2572</v>
      </c>
      <c r="E10" s="6"/>
    </row>
    <row r="11" spans="3:5" ht="12.75">
      <c r="C11" s="2" t="s">
        <v>7</v>
      </c>
      <c r="D11" s="14">
        <v>2360</v>
      </c>
      <c r="E11" s="6"/>
    </row>
    <row r="12" spans="3:5" ht="12.75">
      <c r="C12" s="2" t="s">
        <v>58</v>
      </c>
      <c r="D12" s="14">
        <v>15</v>
      </c>
      <c r="E12" s="6"/>
    </row>
    <row r="13" spans="3:5" ht="12.75">
      <c r="C13" s="2" t="s">
        <v>59</v>
      </c>
      <c r="D13" s="14">
        <f>61-15</f>
        <v>46</v>
      </c>
      <c r="E13" s="6"/>
    </row>
    <row r="14" spans="3:5" ht="12.75">
      <c r="C14" s="2" t="s">
        <v>8</v>
      </c>
      <c r="D14" s="4">
        <f>D11/D10</f>
        <v>0.9175738724727839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102</v>
      </c>
      <c r="D18" s="14">
        <v>1732</v>
      </c>
      <c r="E18" s="4">
        <f>D18/D20</f>
        <v>0.8391472868217055</v>
      </c>
    </row>
    <row r="19" spans="3:5" ht="12.75">
      <c r="C19" s="2" t="s">
        <v>103</v>
      </c>
      <c r="D19" s="14">
        <v>332</v>
      </c>
      <c r="E19" s="4">
        <f>D19/D20</f>
        <v>0.16085271317829458</v>
      </c>
    </row>
    <row r="20" spans="3:5" ht="12.75">
      <c r="C20" s="7" t="s">
        <v>14</v>
      </c>
      <c r="D20" s="9">
        <f>SUM(D18:D19)</f>
        <v>2064</v>
      </c>
      <c r="E20" s="21">
        <f>SUM(E18:E19)</f>
        <v>1</v>
      </c>
    </row>
    <row r="24" spans="3:4" ht="12.75">
      <c r="C24" s="16"/>
      <c r="D24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G27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3</v>
      </c>
      <c r="D7" s="1" t="s">
        <v>37</v>
      </c>
    </row>
    <row r="10" spans="3:6" ht="12.75">
      <c r="C10" s="2" t="s">
        <v>6</v>
      </c>
      <c r="D10" s="8">
        <v>9785</v>
      </c>
      <c r="E10" s="6"/>
      <c r="F10" s="6"/>
    </row>
    <row r="11" spans="3:7" ht="12.75">
      <c r="C11" s="2" t="s">
        <v>7</v>
      </c>
      <c r="D11" s="8">
        <v>8894</v>
      </c>
      <c r="E11" s="6"/>
      <c r="F11" s="6"/>
      <c r="G11" s="16"/>
    </row>
    <row r="12" spans="3:7" ht="12.75">
      <c r="C12" s="2" t="s">
        <v>58</v>
      </c>
      <c r="D12" s="8">
        <v>140</v>
      </c>
      <c r="E12" s="6"/>
      <c r="F12" s="6"/>
      <c r="G12" s="16"/>
    </row>
    <row r="13" spans="3:7" ht="12.75">
      <c r="C13" s="2" t="s">
        <v>59</v>
      </c>
      <c r="D13" s="8">
        <f>207-140</f>
        <v>67</v>
      </c>
      <c r="E13" s="6"/>
      <c r="F13" s="6"/>
      <c r="G13" s="16"/>
    </row>
    <row r="14" spans="3:6" ht="12.75">
      <c r="C14" s="2" t="s">
        <v>8</v>
      </c>
      <c r="D14" s="4">
        <f>D11/D10</f>
        <v>0.9089422585590189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38</v>
      </c>
      <c r="E17" s="7" t="s">
        <v>11</v>
      </c>
      <c r="F17" s="7" t="s">
        <v>12</v>
      </c>
    </row>
    <row r="18" spans="3:6" ht="12.75">
      <c r="C18" s="2" t="s">
        <v>15</v>
      </c>
      <c r="D18" s="8">
        <v>7198</v>
      </c>
      <c r="E18" s="4">
        <f>D18/D20</f>
        <v>0.8318502253553681</v>
      </c>
      <c r="F18" s="2">
        <v>24</v>
      </c>
    </row>
    <row r="19" spans="3:6" ht="12.75">
      <c r="C19" s="2" t="s">
        <v>4</v>
      </c>
      <c r="D19" s="8">
        <v>1455</v>
      </c>
      <c r="E19" s="4">
        <f>D19/D20</f>
        <v>0.16814977464463193</v>
      </c>
      <c r="F19" s="2">
        <v>6</v>
      </c>
    </row>
    <row r="20" spans="3:6" ht="12.75">
      <c r="C20" s="7" t="s">
        <v>14</v>
      </c>
      <c r="D20" s="9">
        <f>SUM(D18:D19)</f>
        <v>8653</v>
      </c>
      <c r="E20" s="21">
        <f>SUM(E18:E19)</f>
        <v>1</v>
      </c>
      <c r="F20" s="7">
        <f>SUM(F18:F19)</f>
        <v>30</v>
      </c>
    </row>
    <row r="24" ht="12.75">
      <c r="C24" s="13" t="s">
        <v>19</v>
      </c>
    </row>
    <row r="26" spans="3:4" ht="12.75">
      <c r="C26" s="5" t="s">
        <v>15</v>
      </c>
      <c r="D26" s="5" t="s">
        <v>16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3.85156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104</v>
      </c>
    </row>
    <row r="6" spans="3:4" ht="12.75">
      <c r="C6" s="1"/>
      <c r="D6" s="1"/>
    </row>
    <row r="7" spans="3:4" ht="12.75">
      <c r="C7" s="1" t="s">
        <v>3</v>
      </c>
      <c r="D7" s="1" t="s">
        <v>39</v>
      </c>
    </row>
    <row r="10" spans="3:5" ht="12.75">
      <c r="C10" s="2" t="s">
        <v>6</v>
      </c>
      <c r="D10" s="14">
        <v>4724</v>
      </c>
      <c r="E10" s="6"/>
    </row>
    <row r="11" spans="3:5" ht="12.75">
      <c r="C11" s="2" t="s">
        <v>7</v>
      </c>
      <c r="D11" s="14">
        <v>4346</v>
      </c>
      <c r="E11" s="6"/>
    </row>
    <row r="12" spans="3:5" ht="12.75">
      <c r="C12" s="2" t="s">
        <v>58</v>
      </c>
      <c r="D12" s="14">
        <v>26</v>
      </c>
      <c r="E12" s="6"/>
    </row>
    <row r="13" spans="3:5" ht="12.75">
      <c r="C13" s="2" t="s">
        <v>59</v>
      </c>
      <c r="D13" s="14">
        <f>53-26</f>
        <v>27</v>
      </c>
      <c r="E13" s="6"/>
    </row>
    <row r="14" spans="3:5" ht="12.75">
      <c r="C14" s="2" t="s">
        <v>8</v>
      </c>
      <c r="D14" s="4">
        <f>D11/D10</f>
        <v>0.9199830651989839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60</v>
      </c>
      <c r="D18" s="14">
        <v>2060</v>
      </c>
      <c r="E18" s="4">
        <f>D18/D21</f>
        <v>0.4907098618389709</v>
      </c>
    </row>
    <row r="19" spans="3:5" ht="12.75">
      <c r="C19" s="2" t="s">
        <v>61</v>
      </c>
      <c r="D19" s="14">
        <v>1577</v>
      </c>
      <c r="E19" s="4">
        <f>D19/D21</f>
        <v>0.37565507384468794</v>
      </c>
    </row>
    <row r="20" spans="3:5" ht="12.75">
      <c r="C20" s="2" t="s">
        <v>100</v>
      </c>
      <c r="D20" s="14">
        <v>561</v>
      </c>
      <c r="E20" s="4">
        <f>D20/D21</f>
        <v>0.13363506431634112</v>
      </c>
    </row>
    <row r="21" spans="3:5" ht="12.75">
      <c r="C21" s="7" t="s">
        <v>14</v>
      </c>
      <c r="D21" s="9">
        <f>SUM(D18:D20)</f>
        <v>4198</v>
      </c>
      <c r="E21" s="21">
        <f>SUM(E18:E20)</f>
        <v>1</v>
      </c>
    </row>
    <row r="24" spans="3:4" ht="12.75">
      <c r="C24" s="16"/>
      <c r="D24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1:F32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3</v>
      </c>
      <c r="D7" s="1" t="s">
        <v>37</v>
      </c>
    </row>
    <row r="10" spans="3:6" ht="12.75">
      <c r="C10" s="2" t="s">
        <v>6</v>
      </c>
      <c r="D10" s="14">
        <v>9566</v>
      </c>
      <c r="E10" s="6"/>
      <c r="F10" s="6"/>
    </row>
    <row r="11" spans="3:6" ht="12.75">
      <c r="C11" s="2" t="s">
        <v>7</v>
      </c>
      <c r="D11" s="2">
        <v>8705</v>
      </c>
      <c r="E11" s="6"/>
      <c r="F11" s="6"/>
    </row>
    <row r="12" spans="3:6" ht="12.75">
      <c r="C12" s="2" t="s">
        <v>58</v>
      </c>
      <c r="D12" s="2">
        <v>60</v>
      </c>
      <c r="E12" s="6"/>
      <c r="F12" s="6"/>
    </row>
    <row r="13" spans="3:6" ht="12.75">
      <c r="C13" s="2" t="s">
        <v>59</v>
      </c>
      <c r="D13" s="2">
        <f>127-60</f>
        <v>67</v>
      </c>
      <c r="E13" s="6"/>
      <c r="F13" s="6"/>
    </row>
    <row r="14" spans="3:6" ht="12.75">
      <c r="C14" s="2" t="s">
        <v>8</v>
      </c>
      <c r="D14" s="4">
        <f>D11/D10</f>
        <v>0.9099937277859085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10</v>
      </c>
      <c r="E17" s="7" t="s">
        <v>11</v>
      </c>
      <c r="F17" s="7" t="s">
        <v>12</v>
      </c>
    </row>
    <row r="18" spans="3:6" ht="12.75">
      <c r="C18" s="2" t="s">
        <v>52</v>
      </c>
      <c r="D18" s="8">
        <v>7019</v>
      </c>
      <c r="E18" s="4">
        <f>D18/D20</f>
        <v>0.8233431085043988</v>
      </c>
      <c r="F18" s="2">
        <v>30</v>
      </c>
    </row>
    <row r="19" spans="3:6" ht="12.75">
      <c r="C19" s="2" t="s">
        <v>4</v>
      </c>
      <c r="D19" s="8">
        <v>1506</v>
      </c>
      <c r="E19" s="4">
        <f>D19/D20</f>
        <v>0.17665689149560118</v>
      </c>
      <c r="F19" s="2">
        <v>0</v>
      </c>
    </row>
    <row r="20" spans="3:6" ht="12.75">
      <c r="C20" s="7" t="s">
        <v>14</v>
      </c>
      <c r="D20" s="9">
        <f>SUM(D18:D19)</f>
        <v>8525</v>
      </c>
      <c r="E20" s="21">
        <f>SUM(E18:E19)</f>
        <v>1</v>
      </c>
      <c r="F20" s="7">
        <f>SUM(F18:F19)</f>
        <v>30</v>
      </c>
    </row>
    <row r="25" ht="12.75">
      <c r="C25" s="5" t="s">
        <v>53</v>
      </c>
    </row>
    <row r="27" ht="12.75">
      <c r="C27" s="13" t="s">
        <v>19</v>
      </c>
    </row>
    <row r="28" ht="12.75">
      <c r="C28" s="12"/>
    </row>
    <row r="29" spans="3:4" ht="12.75">
      <c r="C29" s="5" t="s">
        <v>15</v>
      </c>
      <c r="D29" s="5" t="s">
        <v>16</v>
      </c>
    </row>
    <row r="30" spans="3:4" ht="12.75">
      <c r="C30" s="5" t="s">
        <v>17</v>
      </c>
      <c r="D30" s="5" t="s">
        <v>18</v>
      </c>
    </row>
    <row r="31" spans="3:4" ht="12.75">
      <c r="C31" s="5" t="s">
        <v>5</v>
      </c>
      <c r="D31" s="5" t="s">
        <v>20</v>
      </c>
    </row>
    <row r="32" spans="3:4" ht="12.75">
      <c r="C32" s="5" t="s">
        <v>4</v>
      </c>
      <c r="D32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1:E30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105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2813</v>
      </c>
      <c r="E10" s="6"/>
    </row>
    <row r="11" spans="3:5" ht="12.75">
      <c r="C11" s="2" t="s">
        <v>7</v>
      </c>
      <c r="D11" s="2">
        <v>2340</v>
      </c>
      <c r="E11" s="6"/>
    </row>
    <row r="12" spans="3:5" ht="12.75">
      <c r="C12" s="2" t="s">
        <v>58</v>
      </c>
      <c r="D12" s="2">
        <v>43</v>
      </c>
      <c r="E12" s="6"/>
    </row>
    <row r="13" spans="3:5" ht="12.75">
      <c r="C13" s="2" t="s">
        <v>59</v>
      </c>
      <c r="D13" s="2">
        <f>75-43</f>
        <v>32</v>
      </c>
      <c r="E13" s="6"/>
    </row>
    <row r="14" spans="3:5" ht="12.75">
      <c r="C14" s="2" t="s">
        <v>8</v>
      </c>
      <c r="D14" s="4">
        <f>D11/D10</f>
        <v>0.8318521151795236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8">
        <v>1307</v>
      </c>
      <c r="E18" s="4">
        <f>D18/D20</f>
        <v>0.5778072502210433</v>
      </c>
    </row>
    <row r="19" spans="3:5" ht="12.75">
      <c r="C19" s="2" t="s">
        <v>4</v>
      </c>
      <c r="D19" s="8">
        <v>955</v>
      </c>
      <c r="E19" s="4">
        <f>D19/D20</f>
        <v>0.42219274977895666</v>
      </c>
    </row>
    <row r="20" spans="3:5" ht="12.75">
      <c r="C20" s="7" t="s">
        <v>14</v>
      </c>
      <c r="D20" s="9">
        <f>SUM(D18:D19)</f>
        <v>2262</v>
      </c>
      <c r="E20" s="21">
        <f>SUM(E18:E19)</f>
        <v>1</v>
      </c>
    </row>
    <row r="27" ht="12.75">
      <c r="C27" s="13" t="s">
        <v>19</v>
      </c>
    </row>
    <row r="28" ht="12.75">
      <c r="C28" s="12"/>
    </row>
    <row r="29" spans="3:4" ht="12.75">
      <c r="C29" s="5" t="s">
        <v>15</v>
      </c>
      <c r="D29" s="5" t="s">
        <v>16</v>
      </c>
    </row>
    <row r="30" spans="3:4" ht="12.75">
      <c r="C30" s="5" t="s">
        <v>4</v>
      </c>
      <c r="D30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4.281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65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3384</v>
      </c>
      <c r="E10" s="6"/>
    </row>
    <row r="11" spans="3:5" ht="12.75">
      <c r="C11" s="2" t="s">
        <v>7</v>
      </c>
      <c r="D11" s="14">
        <v>3090</v>
      </c>
      <c r="E11" s="6"/>
    </row>
    <row r="12" spans="3:5" ht="12.75">
      <c r="C12" s="2" t="s">
        <v>58</v>
      </c>
      <c r="D12" s="14">
        <v>41</v>
      </c>
      <c r="E12" s="6"/>
    </row>
    <row r="13" spans="3:5" ht="12.75">
      <c r="C13" s="2" t="s">
        <v>59</v>
      </c>
      <c r="D13" s="14">
        <f>55-41</f>
        <v>14</v>
      </c>
      <c r="E13" s="6"/>
    </row>
    <row r="14" spans="3:5" ht="12.75">
      <c r="C14" s="2" t="s">
        <v>8</v>
      </c>
      <c r="D14" s="4">
        <f>D11/D10</f>
        <v>0.9131205673758865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60</v>
      </c>
      <c r="D18" s="2">
        <v>1749</v>
      </c>
      <c r="E18" s="4">
        <f>D18/D21</f>
        <v>0.5847542627883651</v>
      </c>
    </row>
    <row r="19" spans="3:5" ht="12.75">
      <c r="C19" s="2" t="s">
        <v>61</v>
      </c>
      <c r="D19" s="2">
        <v>776</v>
      </c>
      <c r="E19" s="4">
        <f>D19/D21</f>
        <v>0.2594450016716817</v>
      </c>
    </row>
    <row r="20" spans="3:5" ht="12.75">
      <c r="C20" s="2" t="s">
        <v>62</v>
      </c>
      <c r="D20" s="2">
        <v>466</v>
      </c>
      <c r="E20" s="4">
        <f>D20/D21</f>
        <v>0.1558007355399532</v>
      </c>
    </row>
    <row r="21" spans="3:5" ht="12.75">
      <c r="C21" s="7" t="s">
        <v>14</v>
      </c>
      <c r="D21" s="9">
        <f>SUM(D18:D20)</f>
        <v>2991</v>
      </c>
      <c r="E21" s="18">
        <f>SUM(E18:E20)</f>
        <v>1</v>
      </c>
    </row>
    <row r="22" spans="3:5" ht="12.75">
      <c r="C22" s="22"/>
      <c r="D22" s="23"/>
      <c r="E22" s="24"/>
    </row>
    <row r="23" spans="3:5" ht="12.75">
      <c r="C23" s="22"/>
      <c r="D23" s="23"/>
      <c r="E23" s="24"/>
    </row>
    <row r="24" spans="3:5" ht="12.75">
      <c r="C24" s="22"/>
      <c r="D24" s="23"/>
      <c r="E24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1:E30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106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2519</v>
      </c>
      <c r="E10" s="6"/>
    </row>
    <row r="11" spans="3:5" ht="12.75">
      <c r="C11" s="2" t="s">
        <v>7</v>
      </c>
      <c r="D11" s="2">
        <v>2093</v>
      </c>
      <c r="E11" s="6"/>
    </row>
    <row r="12" spans="3:5" ht="12.75">
      <c r="C12" s="2" t="s">
        <v>58</v>
      </c>
      <c r="D12" s="2">
        <v>8</v>
      </c>
      <c r="E12" s="6"/>
    </row>
    <row r="13" spans="3:5" ht="12.75">
      <c r="C13" s="2" t="s">
        <v>59</v>
      </c>
      <c r="D13" s="2">
        <v>0</v>
      </c>
      <c r="E13" s="6"/>
    </row>
    <row r="14" spans="3:5" ht="12.75">
      <c r="C14" s="2" t="s">
        <v>8</v>
      </c>
      <c r="D14" s="4">
        <f>D11/D10</f>
        <v>0.8308852719333069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8">
        <v>1502</v>
      </c>
      <c r="E18" s="4">
        <f>D18/D20</f>
        <v>0.7620497209538305</v>
      </c>
    </row>
    <row r="19" spans="3:5" ht="12.75">
      <c r="C19" s="2" t="s">
        <v>4</v>
      </c>
      <c r="D19" s="8">
        <v>469</v>
      </c>
      <c r="E19" s="4">
        <f>D19/D20</f>
        <v>0.23795027904616944</v>
      </c>
    </row>
    <row r="20" spans="3:5" ht="12.75">
      <c r="C20" s="7" t="s">
        <v>14</v>
      </c>
      <c r="D20" s="9">
        <f>SUM(D18:D19)</f>
        <v>1971</v>
      </c>
      <c r="E20" s="21">
        <f>SUM(E18:E19)</f>
        <v>1</v>
      </c>
    </row>
    <row r="27" ht="12.75">
      <c r="C27" s="13" t="s">
        <v>19</v>
      </c>
    </row>
    <row r="28" ht="12.75">
      <c r="C28" s="12"/>
    </row>
    <row r="29" spans="3:4" ht="12.75">
      <c r="C29" s="5" t="s">
        <v>15</v>
      </c>
      <c r="D29" s="5" t="s">
        <v>16</v>
      </c>
    </row>
    <row r="30" spans="3:4" ht="12.75">
      <c r="C30" s="5" t="s">
        <v>4</v>
      </c>
      <c r="D30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1:E30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107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4138</v>
      </c>
      <c r="E10" s="6"/>
    </row>
    <row r="11" spans="3:5" ht="12.75">
      <c r="C11" s="2" t="s">
        <v>7</v>
      </c>
      <c r="D11" s="2">
        <v>3687</v>
      </c>
      <c r="E11" s="6"/>
    </row>
    <row r="12" spans="3:5" ht="12.75">
      <c r="C12" s="2" t="s">
        <v>58</v>
      </c>
      <c r="D12" s="2">
        <v>39</v>
      </c>
      <c r="E12" s="6"/>
    </row>
    <row r="13" spans="3:5" ht="12.75">
      <c r="C13" s="2" t="s">
        <v>59</v>
      </c>
      <c r="D13" s="2">
        <f>68-39</f>
        <v>29</v>
      </c>
      <c r="E13" s="6"/>
    </row>
    <row r="14" spans="3:5" ht="12.75">
      <c r="C14" s="2" t="s">
        <v>8</v>
      </c>
      <c r="D14" s="4">
        <f>D11/D10</f>
        <v>0.8910101498308362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8">
        <v>3063</v>
      </c>
      <c r="E18" s="4">
        <f>D18/D20</f>
        <v>0.8577429291514982</v>
      </c>
    </row>
    <row r="19" spans="3:5" ht="12.75">
      <c r="C19" s="2" t="s">
        <v>4</v>
      </c>
      <c r="D19" s="8">
        <v>508</v>
      </c>
      <c r="E19" s="4">
        <f>D19/D20</f>
        <v>0.1422570708485018</v>
      </c>
    </row>
    <row r="20" spans="3:5" ht="12.75">
      <c r="C20" s="7" t="s">
        <v>14</v>
      </c>
      <c r="D20" s="9">
        <f>SUM(D18:D19)</f>
        <v>3571</v>
      </c>
      <c r="E20" s="21">
        <f>SUM(E18:E19)</f>
        <v>1</v>
      </c>
    </row>
    <row r="27" ht="12.75">
      <c r="C27" s="13" t="s">
        <v>19</v>
      </c>
    </row>
    <row r="28" ht="12.75">
      <c r="C28" s="12"/>
    </row>
    <row r="29" spans="3:4" ht="12.75">
      <c r="C29" s="5" t="s">
        <v>15</v>
      </c>
      <c r="D29" s="5" t="s">
        <v>16</v>
      </c>
    </row>
    <row r="30" spans="3:4" ht="12.75">
      <c r="C30" s="5" t="s">
        <v>4</v>
      </c>
      <c r="D30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1:E30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108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2761</v>
      </c>
      <c r="E10" s="6"/>
    </row>
    <row r="11" spans="3:5" ht="12.75">
      <c r="C11" s="2" t="s">
        <v>7</v>
      </c>
      <c r="D11" s="2">
        <v>2523</v>
      </c>
      <c r="E11" s="6"/>
    </row>
    <row r="12" spans="3:5" ht="12.75">
      <c r="C12" s="2" t="s">
        <v>58</v>
      </c>
      <c r="D12" s="2">
        <v>96</v>
      </c>
      <c r="E12" s="6"/>
    </row>
    <row r="13" spans="3:5" ht="12.75">
      <c r="C13" s="2" t="s">
        <v>59</v>
      </c>
      <c r="D13" s="2">
        <f>215-96</f>
        <v>119</v>
      </c>
      <c r="E13" s="6"/>
    </row>
    <row r="14" spans="3:5" ht="12.75">
      <c r="C14" s="2" t="s">
        <v>8</v>
      </c>
      <c r="D14" s="4">
        <f>D11/D10</f>
        <v>0.9137993480622962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109</v>
      </c>
      <c r="D18" s="8">
        <v>2101</v>
      </c>
      <c r="E18" s="4">
        <f>D18/D20</f>
        <v>0.8052893829053277</v>
      </c>
    </row>
    <row r="19" spans="3:5" ht="12.75">
      <c r="C19" s="2" t="s">
        <v>110</v>
      </c>
      <c r="D19" s="8">
        <v>508</v>
      </c>
      <c r="E19" s="4">
        <f>D19/D20</f>
        <v>0.1947106170946723</v>
      </c>
    </row>
    <row r="20" spans="3:5" ht="12.75">
      <c r="C20" s="7" t="s">
        <v>14</v>
      </c>
      <c r="D20" s="9">
        <f>SUM(D18:D19)</f>
        <v>2609</v>
      </c>
      <c r="E20" s="21">
        <f>SUM(E18:E19)</f>
        <v>1</v>
      </c>
    </row>
    <row r="27" ht="12.75">
      <c r="C27" s="13" t="s">
        <v>19</v>
      </c>
    </row>
    <row r="28" ht="12.75">
      <c r="C28" s="12"/>
    </row>
    <row r="29" spans="3:4" ht="12.75">
      <c r="C29" s="20" t="s">
        <v>109</v>
      </c>
      <c r="D29" s="5" t="s">
        <v>111</v>
      </c>
    </row>
    <row r="30" spans="3:4" ht="12.75">
      <c r="C30" s="20" t="s">
        <v>110</v>
      </c>
      <c r="D30" s="5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E20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3.85156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112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3154</v>
      </c>
      <c r="E10" s="6"/>
    </row>
    <row r="11" spans="3:5" ht="12.75">
      <c r="C11" s="2" t="s">
        <v>7</v>
      </c>
      <c r="D11" s="2">
        <v>2505</v>
      </c>
      <c r="E11" s="6"/>
    </row>
    <row r="12" spans="3:5" ht="12.75">
      <c r="C12" s="2" t="s">
        <v>58</v>
      </c>
      <c r="D12" s="2">
        <v>44</v>
      </c>
      <c r="E12" s="6"/>
    </row>
    <row r="13" spans="3:5" ht="12.75">
      <c r="C13" s="2" t="s">
        <v>59</v>
      </c>
      <c r="D13" s="2">
        <f>97-44</f>
        <v>53</v>
      </c>
      <c r="E13" s="6"/>
    </row>
    <row r="14" spans="3:5" ht="12.75">
      <c r="C14" s="2" t="s">
        <v>8</v>
      </c>
      <c r="D14" s="4">
        <f>D11/D10</f>
        <v>0.7942295497780596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113</v>
      </c>
      <c r="D18" s="8">
        <v>1572</v>
      </c>
      <c r="E18" s="4">
        <f>D18/D20</f>
        <v>0.657190635451505</v>
      </c>
    </row>
    <row r="19" spans="3:5" ht="12.75">
      <c r="C19" s="2" t="s">
        <v>21</v>
      </c>
      <c r="D19" s="8">
        <v>820</v>
      </c>
      <c r="E19" s="4">
        <f>D19/D20</f>
        <v>0.342809364548495</v>
      </c>
    </row>
    <row r="20" spans="3:5" ht="12.75">
      <c r="C20" s="7" t="s">
        <v>14</v>
      </c>
      <c r="D20" s="9">
        <f>SUM(D18:D19)</f>
        <v>2392</v>
      </c>
      <c r="E20" s="21">
        <f>SUM(E18:E19)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E23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114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2482</v>
      </c>
      <c r="E10" s="6"/>
    </row>
    <row r="11" spans="3:5" ht="12.75">
      <c r="C11" s="2" t="s">
        <v>7</v>
      </c>
      <c r="D11" s="14">
        <v>2328</v>
      </c>
      <c r="E11" s="6"/>
    </row>
    <row r="12" spans="3:5" ht="12.75">
      <c r="C12" s="2" t="s">
        <v>58</v>
      </c>
      <c r="D12" s="14">
        <v>15</v>
      </c>
      <c r="E12" s="6"/>
    </row>
    <row r="13" spans="3:5" ht="12.75">
      <c r="C13" s="2" t="s">
        <v>59</v>
      </c>
      <c r="D13" s="14">
        <f>47-15</f>
        <v>32</v>
      </c>
      <c r="E13" s="6"/>
    </row>
    <row r="14" spans="3:5" ht="12.75">
      <c r="C14" s="2" t="s">
        <v>8</v>
      </c>
      <c r="D14" s="4">
        <f>D11/D10</f>
        <v>0.9379532634971797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16</v>
      </c>
      <c r="D18" s="2">
        <v>1504</v>
      </c>
      <c r="E18" s="4">
        <f>D18/D20</f>
        <v>0.6681474900044425</v>
      </c>
    </row>
    <row r="19" spans="3:5" ht="12.75">
      <c r="C19" s="2" t="s">
        <v>56</v>
      </c>
      <c r="D19" s="2">
        <v>747</v>
      </c>
      <c r="E19" s="4">
        <f>D19/D20</f>
        <v>0.33185250999555754</v>
      </c>
    </row>
    <row r="20" spans="3:5" ht="12.75">
      <c r="C20" s="7" t="s">
        <v>14</v>
      </c>
      <c r="D20" s="9">
        <f>SUM(D18:D19)</f>
        <v>2251</v>
      </c>
      <c r="E20" s="18">
        <f>SUM(E18:E19)</f>
        <v>1</v>
      </c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E23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115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3532</v>
      </c>
      <c r="E10" s="6"/>
    </row>
    <row r="11" spans="3:5" ht="12.75">
      <c r="C11" s="2" t="s">
        <v>7</v>
      </c>
      <c r="D11" s="14">
        <v>3221</v>
      </c>
      <c r="E11" s="6"/>
    </row>
    <row r="12" spans="3:5" ht="12.75">
      <c r="C12" s="2" t="s">
        <v>58</v>
      </c>
      <c r="D12" s="14">
        <v>0</v>
      </c>
      <c r="E12" s="6"/>
    </row>
    <row r="13" spans="3:5" ht="12.75">
      <c r="C13" s="2" t="s">
        <v>59</v>
      </c>
      <c r="D13" s="14">
        <v>15</v>
      </c>
      <c r="E13" s="6"/>
    </row>
    <row r="14" spans="3:5" ht="12.75">
      <c r="C14" s="2" t="s">
        <v>8</v>
      </c>
      <c r="D14" s="4">
        <f>D11/D10</f>
        <v>0.9119479048697622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16</v>
      </c>
      <c r="D18" s="2">
        <v>2642</v>
      </c>
      <c r="E18" s="4">
        <f>D18/D20</f>
        <v>0.8530836293186955</v>
      </c>
    </row>
    <row r="19" spans="3:5" ht="12.75">
      <c r="C19" s="2" t="s">
        <v>56</v>
      </c>
      <c r="D19" s="2">
        <v>455</v>
      </c>
      <c r="E19" s="4">
        <f>D19/D20</f>
        <v>0.14691637068130448</v>
      </c>
    </row>
    <row r="20" spans="3:5" ht="12.75">
      <c r="C20" s="7" t="s">
        <v>14</v>
      </c>
      <c r="D20" s="9">
        <f>SUM(D18:D19)</f>
        <v>3097</v>
      </c>
      <c r="E20" s="18">
        <f>SUM(E18:E19)</f>
        <v>1</v>
      </c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E23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116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3465</v>
      </c>
      <c r="E10" s="6"/>
    </row>
    <row r="11" spans="3:5" ht="12.75">
      <c r="C11" s="2" t="s">
        <v>7</v>
      </c>
      <c r="D11" s="14">
        <v>3000</v>
      </c>
      <c r="E11" s="6"/>
    </row>
    <row r="12" spans="3:5" ht="12.75">
      <c r="C12" s="2" t="s">
        <v>58</v>
      </c>
      <c r="D12" s="14">
        <v>47</v>
      </c>
      <c r="E12" s="6"/>
    </row>
    <row r="13" spans="3:5" ht="12.75">
      <c r="C13" s="2" t="s">
        <v>59</v>
      </c>
      <c r="D13" s="14">
        <f>103-47</f>
        <v>56</v>
      </c>
      <c r="E13" s="6"/>
    </row>
    <row r="14" spans="3:5" ht="12.75">
      <c r="C14" s="2" t="s">
        <v>8</v>
      </c>
      <c r="D14" s="4">
        <f>D11/D10</f>
        <v>0.8658008658008658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16</v>
      </c>
      <c r="D18" s="2">
        <v>2388</v>
      </c>
      <c r="E18" s="4">
        <f>D18/D20</f>
        <v>0.8390723822909346</v>
      </c>
    </row>
    <row r="19" spans="3:5" ht="12.75">
      <c r="C19" s="2" t="s">
        <v>56</v>
      </c>
      <c r="D19" s="2">
        <v>458</v>
      </c>
      <c r="E19" s="4">
        <f>D19/D20</f>
        <v>0.16092761770906536</v>
      </c>
    </row>
    <row r="20" spans="3:5" ht="12.75">
      <c r="C20" s="7" t="s">
        <v>14</v>
      </c>
      <c r="D20" s="9">
        <f>SUM(D18:D19)</f>
        <v>2846</v>
      </c>
      <c r="E20" s="18">
        <f>SUM(E18:E19)</f>
        <v>1</v>
      </c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E23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117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3209</v>
      </c>
      <c r="E10" s="6"/>
    </row>
    <row r="11" spans="3:5" ht="12.75">
      <c r="C11" s="2" t="s">
        <v>7</v>
      </c>
      <c r="D11" s="14">
        <v>2892</v>
      </c>
      <c r="E11" s="6"/>
    </row>
    <row r="12" spans="3:5" ht="12.75">
      <c r="C12" s="2" t="s">
        <v>58</v>
      </c>
      <c r="D12" s="14">
        <v>37</v>
      </c>
      <c r="E12" s="6"/>
    </row>
    <row r="13" spans="3:5" ht="12.75">
      <c r="C13" s="2" t="s">
        <v>59</v>
      </c>
      <c r="D13" s="14">
        <f>63-37</f>
        <v>26</v>
      </c>
      <c r="E13" s="6"/>
    </row>
    <row r="14" spans="3:5" ht="12.75">
      <c r="C14" s="2" t="s">
        <v>8</v>
      </c>
      <c r="D14" s="4">
        <f>D11/D10</f>
        <v>0.9012153318790901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16</v>
      </c>
      <c r="D18" s="2">
        <v>1912</v>
      </c>
      <c r="E18" s="4">
        <f>D18/D20</f>
        <v>0.6843235504652827</v>
      </c>
    </row>
    <row r="19" spans="3:5" ht="12.75">
      <c r="C19" s="2" t="s">
        <v>56</v>
      </c>
      <c r="D19" s="2">
        <v>882</v>
      </c>
      <c r="E19" s="4">
        <f>D19/D20</f>
        <v>0.31567644953471724</v>
      </c>
    </row>
    <row r="20" spans="3:5" ht="12.75">
      <c r="C20" s="7" t="s">
        <v>14</v>
      </c>
      <c r="D20" s="9">
        <f>SUM(D18:D19)</f>
        <v>2794</v>
      </c>
      <c r="E20" s="18">
        <f>SUM(E18:E19)</f>
        <v>1</v>
      </c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K39" sqref="K39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118</v>
      </c>
    </row>
    <row r="6" spans="3:4" ht="12.75">
      <c r="C6" s="1"/>
      <c r="D6" s="1"/>
    </row>
    <row r="7" spans="3:4" ht="12.75">
      <c r="C7" s="1" t="s">
        <v>3</v>
      </c>
      <c r="D7" s="1" t="s">
        <v>37</v>
      </c>
    </row>
    <row r="10" spans="3:5" ht="12.75">
      <c r="C10" s="2" t="s">
        <v>6</v>
      </c>
      <c r="D10" s="14">
        <v>3770</v>
      </c>
      <c r="E10" s="6"/>
    </row>
    <row r="11" spans="3:5" ht="12.75">
      <c r="C11" s="2" t="s">
        <v>7</v>
      </c>
      <c r="D11" s="14">
        <v>3048</v>
      </c>
      <c r="E11" s="6"/>
    </row>
    <row r="12" spans="3:5" ht="12.75">
      <c r="C12" s="2" t="s">
        <v>58</v>
      </c>
      <c r="D12" s="14">
        <v>16</v>
      </c>
      <c r="E12" s="6"/>
    </row>
    <row r="13" spans="3:5" ht="12.75">
      <c r="C13" s="2" t="s">
        <v>59</v>
      </c>
      <c r="D13" s="14">
        <v>4</v>
      </c>
      <c r="E13" s="6"/>
    </row>
    <row r="14" spans="3:5" ht="12.75">
      <c r="C14" s="2" t="s">
        <v>8</v>
      </c>
      <c r="D14" s="4">
        <f>D11/D10</f>
        <v>0.8084880636604774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16</v>
      </c>
      <c r="D18" s="2">
        <v>1724</v>
      </c>
      <c r="E18" s="4">
        <f>D18/D21</f>
        <v>0.5979882067291016</v>
      </c>
    </row>
    <row r="19" spans="3:5" ht="12.75">
      <c r="C19" s="2" t="s">
        <v>119</v>
      </c>
      <c r="D19" s="2">
        <v>1074</v>
      </c>
      <c r="E19" s="4">
        <f>D19/D21</f>
        <v>0.372528616024974</v>
      </c>
    </row>
    <row r="20" spans="3:5" ht="12.75">
      <c r="C20" s="2" t="s">
        <v>120</v>
      </c>
      <c r="D20" s="2">
        <v>85</v>
      </c>
      <c r="E20" s="4">
        <f>D20/D21</f>
        <v>0.029483177245924384</v>
      </c>
    </row>
    <row r="21" spans="3:5" ht="12.75">
      <c r="C21" s="7" t="s">
        <v>14</v>
      </c>
      <c r="D21" s="9">
        <f>SUM(D18:D20)</f>
        <v>2883</v>
      </c>
      <c r="E21" s="18">
        <f>SUM(E18:E20)</f>
        <v>1</v>
      </c>
    </row>
    <row r="22" spans="3:5" ht="12.75">
      <c r="C22" s="22"/>
      <c r="D22" s="23"/>
      <c r="E22" s="24"/>
    </row>
    <row r="23" spans="3:5" ht="12.75">
      <c r="C23" s="22"/>
      <c r="D23" s="23"/>
      <c r="E23" s="24"/>
    </row>
    <row r="24" spans="3:5" ht="12.75">
      <c r="C24" s="22"/>
      <c r="D24" s="23"/>
      <c r="E24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E23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121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3423</v>
      </c>
      <c r="E10" s="6"/>
    </row>
    <row r="11" spans="3:5" ht="12.75">
      <c r="C11" s="2" t="s">
        <v>7</v>
      </c>
      <c r="D11" s="14">
        <v>3153</v>
      </c>
      <c r="E11" s="6"/>
    </row>
    <row r="12" spans="3:5" ht="12.75">
      <c r="C12" s="2" t="s">
        <v>58</v>
      </c>
      <c r="D12" s="14">
        <v>24</v>
      </c>
      <c r="E12" s="6"/>
    </row>
    <row r="13" spans="3:5" ht="12.75">
      <c r="C13" s="2" t="s">
        <v>59</v>
      </c>
      <c r="D13" s="14">
        <f>51-24</f>
        <v>27</v>
      </c>
      <c r="E13" s="6"/>
    </row>
    <row r="14" spans="3:5" ht="12.75">
      <c r="C14" s="2" t="s">
        <v>8</v>
      </c>
      <c r="D14" s="4">
        <f>D11/D10</f>
        <v>0.9211218229623137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16</v>
      </c>
      <c r="D18" s="2">
        <v>2611</v>
      </c>
      <c r="E18" s="4">
        <f>D18/D20</f>
        <v>0.8527106466361855</v>
      </c>
    </row>
    <row r="19" spans="3:5" ht="12.75">
      <c r="C19" s="2" t="s">
        <v>119</v>
      </c>
      <c r="D19" s="2">
        <v>451</v>
      </c>
      <c r="E19" s="4">
        <f>D19/D20</f>
        <v>0.1472893533638145</v>
      </c>
    </row>
    <row r="20" spans="3:5" ht="12.75">
      <c r="C20" s="7" t="s">
        <v>14</v>
      </c>
      <c r="D20" s="9">
        <f>SUM(D18:D19)</f>
        <v>3062</v>
      </c>
      <c r="E20" s="18">
        <f>SUM(E18:E19)</f>
        <v>1</v>
      </c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E23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34.281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66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3779</v>
      </c>
      <c r="E10" s="6"/>
    </row>
    <row r="11" spans="3:5" ht="12.75">
      <c r="C11" s="2" t="s">
        <v>7</v>
      </c>
      <c r="D11" s="14">
        <v>3545</v>
      </c>
      <c r="E11" s="6"/>
    </row>
    <row r="12" spans="3:5" ht="12.75">
      <c r="C12" s="2" t="s">
        <v>58</v>
      </c>
      <c r="D12" s="14">
        <v>26</v>
      </c>
      <c r="E12" s="6"/>
    </row>
    <row r="13" spans="3:5" ht="12.75">
      <c r="C13" s="2" t="s">
        <v>59</v>
      </c>
      <c r="D13" s="14">
        <v>72</v>
      </c>
      <c r="E13" s="6"/>
    </row>
    <row r="14" spans="3:5" ht="12.75">
      <c r="C14" s="2" t="s">
        <v>8</v>
      </c>
      <c r="D14" s="4">
        <f>D11/D10</f>
        <v>0.938078856840434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62</v>
      </c>
      <c r="D18" s="2">
        <v>504</v>
      </c>
      <c r="E18" s="4">
        <f>D18/D20</f>
        <v>0.1479741632413388</v>
      </c>
    </row>
    <row r="19" spans="3:5" ht="12.75">
      <c r="C19" s="2" t="s">
        <v>67</v>
      </c>
      <c r="D19" s="2">
        <v>2902</v>
      </c>
      <c r="E19" s="4">
        <f>D19/D20</f>
        <v>0.8520258367586612</v>
      </c>
    </row>
    <row r="20" spans="3:5" ht="12.75">
      <c r="C20" s="7" t="s">
        <v>14</v>
      </c>
      <c r="D20" s="9">
        <f>SUM(D18:D19)</f>
        <v>3406</v>
      </c>
      <c r="E20" s="18">
        <f>SUM(E18:E19)</f>
        <v>1</v>
      </c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C1:E23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122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4005</v>
      </c>
      <c r="E10" s="6"/>
    </row>
    <row r="11" spans="3:5" ht="12.75">
      <c r="C11" s="2" t="s">
        <v>7</v>
      </c>
      <c r="D11" s="14">
        <v>3313</v>
      </c>
      <c r="E11" s="6"/>
    </row>
    <row r="12" spans="3:5" ht="12.75">
      <c r="C12" s="2" t="s">
        <v>58</v>
      </c>
      <c r="D12" s="14">
        <v>43</v>
      </c>
      <c r="E12" s="6"/>
    </row>
    <row r="13" spans="3:5" ht="12.75">
      <c r="C13" s="2" t="s">
        <v>59</v>
      </c>
      <c r="D13" s="14">
        <f>64-43</f>
        <v>21</v>
      </c>
      <c r="E13" s="6"/>
    </row>
    <row r="14" spans="3:5" ht="12.75">
      <c r="C14" s="2" t="s">
        <v>8</v>
      </c>
      <c r="D14" s="4">
        <f>D11/D10</f>
        <v>0.8272159800249688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16</v>
      </c>
      <c r="D18" s="2">
        <v>1902</v>
      </c>
      <c r="E18" s="4">
        <f>D18/D20</f>
        <v>0.5925233644859813</v>
      </c>
    </row>
    <row r="19" spans="3:5" ht="12.75">
      <c r="C19" s="2" t="s">
        <v>119</v>
      </c>
      <c r="D19" s="2">
        <v>1308</v>
      </c>
      <c r="E19" s="4">
        <f>D19/D20</f>
        <v>0.4074766355140187</v>
      </c>
    </row>
    <row r="20" spans="3:5" ht="12.75">
      <c r="C20" s="7" t="s">
        <v>14</v>
      </c>
      <c r="D20" s="9">
        <f>SUM(D18:D19)</f>
        <v>3210</v>
      </c>
      <c r="E20" s="18">
        <f>SUM(E18:E19)</f>
        <v>1</v>
      </c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1:E23"/>
  <sheetViews>
    <sheetView workbookViewId="0" topLeftCell="A4">
      <selection activeCell="F29" sqref="F29"/>
    </sheetView>
  </sheetViews>
  <sheetFormatPr defaultColWidth="9.140625" defaultRowHeight="12.75"/>
  <cols>
    <col min="1" max="2" width="9.140625" style="5" customWidth="1"/>
    <col min="3" max="3" width="34.003906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123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3629</v>
      </c>
      <c r="E10" s="6"/>
    </row>
    <row r="11" spans="3:5" ht="12.75">
      <c r="C11" s="2" t="s">
        <v>7</v>
      </c>
      <c r="D11" s="14">
        <v>3423</v>
      </c>
      <c r="E11" s="6"/>
    </row>
    <row r="12" spans="3:5" ht="12.75">
      <c r="C12" s="2" t="s">
        <v>58</v>
      </c>
      <c r="D12" s="14">
        <v>23</v>
      </c>
      <c r="E12" s="6"/>
    </row>
    <row r="13" spans="3:5" ht="12.75">
      <c r="C13" s="2" t="s">
        <v>59</v>
      </c>
      <c r="D13" s="14">
        <f>44-23</f>
        <v>21</v>
      </c>
      <c r="E13" s="6"/>
    </row>
    <row r="14" spans="3:5" ht="12.75">
      <c r="C14" s="2" t="s">
        <v>8</v>
      </c>
      <c r="D14" s="4">
        <f>D11/D10</f>
        <v>0.9432350509782309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16</v>
      </c>
      <c r="D18" s="2">
        <v>2686</v>
      </c>
      <c r="E18" s="4">
        <f>D18/D20</f>
        <v>0.812953995157385</v>
      </c>
    </row>
    <row r="19" spans="3:5" ht="12.75">
      <c r="C19" s="2" t="s">
        <v>124</v>
      </c>
      <c r="D19" s="2">
        <v>618</v>
      </c>
      <c r="E19" s="4">
        <f>D19/D20</f>
        <v>0.18704600484261502</v>
      </c>
    </row>
    <row r="20" spans="3:5" ht="12.75">
      <c r="C20" s="7" t="s">
        <v>14</v>
      </c>
      <c r="D20" s="9">
        <f>SUM(D18:D19)</f>
        <v>3304</v>
      </c>
      <c r="E20" s="18">
        <f>SUM(E18:E19)</f>
        <v>1</v>
      </c>
    </row>
    <row r="21" spans="3:5" ht="12.75">
      <c r="C21" s="22"/>
      <c r="D21" s="23"/>
      <c r="E21" s="24"/>
    </row>
    <row r="22" spans="3:5" ht="12.75">
      <c r="C22" s="22"/>
      <c r="D22" s="23"/>
      <c r="E22" s="24"/>
    </row>
    <row r="23" spans="3:5" ht="12.75">
      <c r="C23" s="22"/>
      <c r="D23" s="23"/>
      <c r="E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C1:E24"/>
  <sheetViews>
    <sheetView workbookViewId="0" topLeftCell="A1">
      <selection activeCell="C12" sqref="C12:C13"/>
    </sheetView>
  </sheetViews>
  <sheetFormatPr defaultColWidth="9.140625" defaultRowHeight="12.75"/>
  <cols>
    <col min="1" max="2" width="9.140625" style="5" customWidth="1"/>
    <col min="3" max="3" width="34.2812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68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14">
        <v>1627</v>
      </c>
      <c r="E10" s="6"/>
    </row>
    <row r="11" spans="3:5" ht="12.75">
      <c r="C11" s="2" t="s">
        <v>7</v>
      </c>
      <c r="D11" s="14">
        <v>1488</v>
      </c>
      <c r="E11" s="6"/>
    </row>
    <row r="12" spans="3:5" ht="12.75">
      <c r="C12" s="2" t="s">
        <v>58</v>
      </c>
      <c r="D12" s="14">
        <v>34</v>
      </c>
      <c r="E12" s="6"/>
    </row>
    <row r="13" spans="3:5" ht="12.75">
      <c r="C13" s="2" t="s">
        <v>59</v>
      </c>
      <c r="D13" s="14">
        <f>41-34</f>
        <v>7</v>
      </c>
      <c r="E13" s="6"/>
    </row>
    <row r="14" spans="3:5" ht="12.75">
      <c r="C14" s="2" t="s">
        <v>8</v>
      </c>
      <c r="D14" s="4">
        <f>D11/D10</f>
        <v>0.9145666871542717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25" t="s">
        <v>9</v>
      </c>
      <c r="D17" s="7" t="s">
        <v>38</v>
      </c>
      <c r="E17" s="7" t="s">
        <v>11</v>
      </c>
    </row>
    <row r="18" spans="3:5" ht="12.75">
      <c r="C18" s="27" t="s">
        <v>62</v>
      </c>
      <c r="D18" s="27">
        <v>521</v>
      </c>
      <c r="E18" s="4">
        <f>D18/D21</f>
        <v>0.36587078651685395</v>
      </c>
    </row>
    <row r="19" spans="3:5" ht="12.75">
      <c r="C19" s="26" t="s">
        <v>69</v>
      </c>
      <c r="D19" s="26"/>
      <c r="E19" s="26"/>
    </row>
    <row r="20" spans="3:5" ht="12.75">
      <c r="C20" s="26" t="s">
        <v>67</v>
      </c>
      <c r="D20" s="2">
        <v>903</v>
      </c>
      <c r="E20" s="4">
        <f>D20/D21</f>
        <v>0.6341292134831461</v>
      </c>
    </row>
    <row r="21" spans="3:5" ht="12.75">
      <c r="C21" s="7" t="s">
        <v>14</v>
      </c>
      <c r="D21" s="9">
        <f>SUM(D18:D20)</f>
        <v>1424</v>
      </c>
      <c r="E21" s="18">
        <f>SUM(E18:E20)</f>
        <v>1</v>
      </c>
    </row>
    <row r="22" spans="3:5" ht="12.75">
      <c r="C22" s="22"/>
      <c r="D22" s="23"/>
      <c r="E22" s="24"/>
    </row>
    <row r="23" spans="3:5" ht="12.75">
      <c r="C23" s="22"/>
      <c r="D23" s="23"/>
      <c r="E23" s="24"/>
    </row>
    <row r="24" spans="3:5" ht="12.75">
      <c r="C24" s="22"/>
      <c r="D24" s="23"/>
      <c r="E24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1:G29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6" ht="12.75">
      <c r="C10" s="2" t="s">
        <v>6</v>
      </c>
      <c r="D10" s="8">
        <v>13684</v>
      </c>
      <c r="E10" s="6"/>
      <c r="F10" s="6"/>
    </row>
    <row r="11" spans="3:7" ht="12.75">
      <c r="C11" s="2" t="s">
        <v>7</v>
      </c>
      <c r="D11" s="8">
        <v>12466</v>
      </c>
      <c r="E11" s="6"/>
      <c r="F11" s="19"/>
      <c r="G11" s="16"/>
    </row>
    <row r="12" spans="3:7" ht="12.75">
      <c r="C12" s="2" t="s">
        <v>58</v>
      </c>
      <c r="D12" s="8">
        <v>70</v>
      </c>
      <c r="E12" s="6"/>
      <c r="F12" s="19"/>
      <c r="G12" s="16"/>
    </row>
    <row r="13" spans="3:7" ht="12.75">
      <c r="C13" s="2" t="s">
        <v>59</v>
      </c>
      <c r="D13" s="8">
        <f>222-70</f>
        <v>152</v>
      </c>
      <c r="E13" s="6"/>
      <c r="F13" s="19"/>
      <c r="G13" s="16"/>
    </row>
    <row r="14" spans="3:6" ht="12.75">
      <c r="C14" s="2" t="s">
        <v>8</v>
      </c>
      <c r="D14" s="4">
        <f>D11/D10</f>
        <v>0.9109909383221281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10</v>
      </c>
      <c r="E17" s="7" t="s">
        <v>11</v>
      </c>
      <c r="F17" s="7" t="s">
        <v>12</v>
      </c>
    </row>
    <row r="18" spans="3:6" ht="12.75">
      <c r="C18" s="2" t="s">
        <v>15</v>
      </c>
      <c r="D18" s="3">
        <v>8841</v>
      </c>
      <c r="E18" s="4">
        <f>D18/D21</f>
        <v>0.7264585045193098</v>
      </c>
      <c r="F18" s="7">
        <v>24</v>
      </c>
    </row>
    <row r="19" spans="3:6" ht="12.75">
      <c r="C19" s="2" t="s">
        <v>26</v>
      </c>
      <c r="D19" s="3">
        <v>460</v>
      </c>
      <c r="E19" s="4">
        <f>D19/D21</f>
        <v>0.03779786359901397</v>
      </c>
      <c r="F19" s="7">
        <v>0</v>
      </c>
    </row>
    <row r="20" spans="3:6" ht="12.75">
      <c r="C20" s="2" t="s">
        <v>4</v>
      </c>
      <c r="D20" s="8">
        <v>2869</v>
      </c>
      <c r="E20" s="4">
        <f>D20/D21</f>
        <v>0.23574363188167624</v>
      </c>
      <c r="F20" s="7">
        <v>6</v>
      </c>
    </row>
    <row r="21" spans="3:6" ht="12.75">
      <c r="C21" s="7" t="s">
        <v>14</v>
      </c>
      <c r="D21" s="9">
        <f>SUM(D18:D20)</f>
        <v>12170</v>
      </c>
      <c r="E21" s="21">
        <f>SUM(E18:E20)</f>
        <v>1</v>
      </c>
      <c r="F21" s="7">
        <f>SUM(F18:F20)</f>
        <v>30</v>
      </c>
    </row>
    <row r="25" ht="12.75">
      <c r="C25" s="13" t="s">
        <v>19</v>
      </c>
    </row>
    <row r="27" spans="3:4" ht="12.75">
      <c r="C27" s="5" t="s">
        <v>15</v>
      </c>
      <c r="D27" s="5" t="s">
        <v>16</v>
      </c>
    </row>
    <row r="28" spans="3:4" ht="12.75">
      <c r="C28" s="5" t="s">
        <v>4</v>
      </c>
      <c r="D28" s="5" t="s">
        <v>21</v>
      </c>
    </row>
    <row r="29" spans="3:4" ht="12.75">
      <c r="C29" s="5" t="s">
        <v>26</v>
      </c>
      <c r="D29" s="5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C1:F27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125</v>
      </c>
    </row>
    <row r="6" spans="3:4" ht="12.75">
      <c r="C6" s="1"/>
      <c r="D6" s="1"/>
    </row>
    <row r="7" spans="3:4" ht="12.75">
      <c r="C7" s="1" t="s">
        <v>3</v>
      </c>
      <c r="D7" s="1" t="s">
        <v>37</v>
      </c>
    </row>
    <row r="10" spans="3:5" ht="12.75">
      <c r="C10" s="2" t="s">
        <v>6</v>
      </c>
      <c r="D10" s="8">
        <v>5617</v>
      </c>
      <c r="E10" s="6"/>
    </row>
    <row r="11" spans="3:6" ht="12.75">
      <c r="C11" s="2" t="s">
        <v>7</v>
      </c>
      <c r="D11" s="8">
        <v>5031</v>
      </c>
      <c r="E11" s="6"/>
      <c r="F11" s="16"/>
    </row>
    <row r="12" spans="3:6" ht="12.75">
      <c r="C12" s="2" t="s">
        <v>58</v>
      </c>
      <c r="D12" s="8">
        <v>23</v>
      </c>
      <c r="E12" s="6"/>
      <c r="F12" s="16"/>
    </row>
    <row r="13" spans="3:6" ht="12.75">
      <c r="C13" s="2" t="s">
        <v>59</v>
      </c>
      <c r="D13" s="8">
        <f>45-23</f>
        <v>22</v>
      </c>
      <c r="E13" s="6"/>
      <c r="F13" s="16"/>
    </row>
    <row r="14" spans="3:5" ht="12.75">
      <c r="C14" s="2" t="s">
        <v>8</v>
      </c>
      <c r="D14" s="4">
        <f>D11/D10</f>
        <v>0.8956738472494215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15</v>
      </c>
      <c r="D18" s="3">
        <v>4220</v>
      </c>
      <c r="E18" s="4">
        <f>D18/D20</f>
        <v>0.865996306176893</v>
      </c>
    </row>
    <row r="19" spans="3:5" ht="12.75">
      <c r="C19" s="2" t="s">
        <v>4</v>
      </c>
      <c r="D19" s="8">
        <v>653</v>
      </c>
      <c r="E19" s="4">
        <f>D19/D20</f>
        <v>0.13400369382310692</v>
      </c>
    </row>
    <row r="20" spans="3:5" ht="12.75">
      <c r="C20" s="7" t="s">
        <v>14</v>
      </c>
      <c r="D20" s="9">
        <f>SUM(D18:D19)</f>
        <v>4873</v>
      </c>
      <c r="E20" s="21">
        <f>SUM(E18:E19)</f>
        <v>1</v>
      </c>
    </row>
    <row r="24" ht="12.75">
      <c r="C24" s="13" t="s">
        <v>19</v>
      </c>
    </row>
    <row r="26" spans="3:4" ht="12.75">
      <c r="C26" s="5" t="s">
        <v>15</v>
      </c>
      <c r="D26" s="5" t="s">
        <v>16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C1:F27"/>
  <sheetViews>
    <sheetView workbookViewId="0" topLeftCell="A1">
      <selection activeCell="I26" sqref="I26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126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8">
        <v>6319</v>
      </c>
      <c r="E10" s="6"/>
    </row>
    <row r="11" spans="3:6" ht="12.75">
      <c r="C11" s="2" t="s">
        <v>7</v>
      </c>
      <c r="D11" s="8">
        <v>5822</v>
      </c>
      <c r="E11" s="6"/>
      <c r="F11" s="16"/>
    </row>
    <row r="12" spans="3:6" ht="12.75">
      <c r="C12" s="2" t="s">
        <v>58</v>
      </c>
      <c r="D12" s="8">
        <v>66</v>
      </c>
      <c r="E12" s="6"/>
      <c r="F12" s="16"/>
    </row>
    <row r="13" spans="3:6" ht="12.75">
      <c r="C13" s="2" t="s">
        <v>59</v>
      </c>
      <c r="D13" s="8">
        <f>104-66</f>
        <v>38</v>
      </c>
      <c r="E13" s="6"/>
      <c r="F13" s="16"/>
    </row>
    <row r="14" spans="3:5" ht="12.75">
      <c r="C14" s="2" t="s">
        <v>8</v>
      </c>
      <c r="D14" s="4">
        <f>D11/D10</f>
        <v>0.9213483146067416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127</v>
      </c>
      <c r="D18" s="3">
        <v>1384</v>
      </c>
      <c r="E18" s="4">
        <f>D18/D21</f>
        <v>0.24630717209467876</v>
      </c>
    </row>
    <row r="19" spans="3:5" ht="12.75">
      <c r="C19" s="2" t="s">
        <v>128</v>
      </c>
      <c r="D19" s="3">
        <v>3226</v>
      </c>
      <c r="E19" s="4">
        <f>D19/D21</f>
        <v>0.5741235095212671</v>
      </c>
    </row>
    <row r="20" spans="3:5" ht="12.75">
      <c r="C20" s="2" t="s">
        <v>4</v>
      </c>
      <c r="D20" s="8">
        <v>1009</v>
      </c>
      <c r="E20" s="4">
        <f>D20/D21</f>
        <v>0.1795693183840541</v>
      </c>
    </row>
    <row r="21" spans="3:5" ht="12.75">
      <c r="C21" s="7" t="s">
        <v>14</v>
      </c>
      <c r="D21" s="9">
        <f>SUM(D18:D20)</f>
        <v>5619</v>
      </c>
      <c r="E21" s="21">
        <f>SUM(E18:E20)</f>
        <v>1</v>
      </c>
    </row>
    <row r="25" ht="12.75">
      <c r="C25" s="13" t="s">
        <v>19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C1:F26"/>
  <sheetViews>
    <sheetView workbookViewId="0" topLeftCell="A1">
      <selection activeCell="C12" sqref="C12:C13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129</v>
      </c>
    </row>
    <row r="6" spans="3:4" ht="12.75">
      <c r="C6" s="1"/>
      <c r="D6" s="1"/>
    </row>
    <row r="7" spans="3:4" ht="12.75">
      <c r="C7" s="1" t="s">
        <v>3</v>
      </c>
      <c r="D7" s="1" t="s">
        <v>43</v>
      </c>
    </row>
    <row r="10" spans="3:5" ht="12.75">
      <c r="C10" s="2" t="s">
        <v>6</v>
      </c>
      <c r="D10" s="8">
        <v>3419</v>
      </c>
      <c r="E10" s="6"/>
    </row>
    <row r="11" spans="3:6" ht="12.75">
      <c r="C11" s="2" t="s">
        <v>7</v>
      </c>
      <c r="D11" s="8">
        <v>3137</v>
      </c>
      <c r="E11" s="6"/>
      <c r="F11" s="16"/>
    </row>
    <row r="12" spans="3:6" ht="12.75">
      <c r="C12" s="2" t="s">
        <v>58</v>
      </c>
      <c r="D12" s="8">
        <v>34</v>
      </c>
      <c r="E12" s="6"/>
      <c r="F12" s="16"/>
    </row>
    <row r="13" spans="3:6" ht="12.75">
      <c r="C13" s="2" t="s">
        <v>59</v>
      </c>
      <c r="D13" s="8">
        <f>67-34</f>
        <v>33</v>
      </c>
      <c r="E13" s="6"/>
      <c r="F13" s="16"/>
    </row>
    <row r="14" spans="3:5" ht="12.75">
      <c r="C14" s="2" t="s">
        <v>8</v>
      </c>
      <c r="D14" s="4">
        <f>D11/D10</f>
        <v>0.9175197426147996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16</v>
      </c>
      <c r="D18" s="3">
        <v>2272</v>
      </c>
      <c r="E18" s="4">
        <f>D18/D20</f>
        <v>0.7495875948531837</v>
      </c>
    </row>
    <row r="19" spans="3:5" ht="12.75">
      <c r="C19" s="2" t="s">
        <v>4</v>
      </c>
      <c r="D19" s="8">
        <v>759</v>
      </c>
      <c r="E19" s="4">
        <f>D19/D20</f>
        <v>0.25041240514681623</v>
      </c>
    </row>
    <row r="20" spans="3:5" ht="12.75">
      <c r="C20" s="7" t="s">
        <v>14</v>
      </c>
      <c r="D20" s="9">
        <f>SUM(D18:D19)</f>
        <v>3031</v>
      </c>
      <c r="E20" s="21">
        <f>SUM(E18:E19)</f>
        <v>1</v>
      </c>
    </row>
    <row r="24" ht="12.75">
      <c r="C24" s="13" t="s">
        <v>19</v>
      </c>
    </row>
    <row r="26" spans="3:4" ht="12.75">
      <c r="C26" s="5" t="s">
        <v>4</v>
      </c>
      <c r="D26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C1:F27"/>
  <sheetViews>
    <sheetView workbookViewId="0" topLeftCell="A1">
      <selection activeCell="F13" sqref="F13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3</v>
      </c>
      <c r="D7" s="1" t="s">
        <v>44</v>
      </c>
    </row>
    <row r="10" spans="3:6" ht="12.75">
      <c r="C10" s="2" t="s">
        <v>6</v>
      </c>
      <c r="D10" s="14">
        <v>7001</v>
      </c>
      <c r="E10" s="6"/>
      <c r="F10" s="6"/>
    </row>
    <row r="11" spans="3:6" ht="12.75">
      <c r="C11" s="2" t="s">
        <v>7</v>
      </c>
      <c r="D11" s="14">
        <v>6076</v>
      </c>
      <c r="E11" s="19"/>
      <c r="F11" s="6"/>
    </row>
    <row r="12" spans="3:6" ht="12.75">
      <c r="C12" s="2" t="s">
        <v>58</v>
      </c>
      <c r="D12" s="14">
        <v>103</v>
      </c>
      <c r="E12" s="19"/>
      <c r="F12" s="6"/>
    </row>
    <row r="13" spans="3:6" ht="12.75">
      <c r="C13" s="2" t="s">
        <v>59</v>
      </c>
      <c r="D13" s="14">
        <f>198-103</f>
        <v>95</v>
      </c>
      <c r="E13" s="19"/>
      <c r="F13" s="6"/>
    </row>
    <row r="14" spans="3:6" ht="12.75">
      <c r="C14" s="2" t="s">
        <v>8</v>
      </c>
      <c r="D14" s="4">
        <f>D11/D10</f>
        <v>0.8678760177117555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10</v>
      </c>
      <c r="E17" s="7" t="s">
        <v>11</v>
      </c>
      <c r="F17" s="7" t="s">
        <v>12</v>
      </c>
    </row>
    <row r="18" spans="3:6" ht="12.75">
      <c r="C18" s="2" t="s">
        <v>15</v>
      </c>
      <c r="D18" s="14">
        <v>4886</v>
      </c>
      <c r="E18" s="4">
        <f>D18/D20</f>
        <v>0.8375042852245458</v>
      </c>
      <c r="F18" s="2">
        <v>24</v>
      </c>
    </row>
    <row r="19" spans="3:6" ht="12.75">
      <c r="C19" s="2" t="s">
        <v>4</v>
      </c>
      <c r="D19" s="14">
        <v>948</v>
      </c>
      <c r="E19" s="4">
        <f>D19/D20</f>
        <v>0.16249571477545424</v>
      </c>
      <c r="F19" s="2">
        <v>6</v>
      </c>
    </row>
    <row r="20" spans="3:6" ht="12.75">
      <c r="C20" s="7" t="s">
        <v>14</v>
      </c>
      <c r="D20" s="9">
        <f>SUM(D18:D19)</f>
        <v>5834</v>
      </c>
      <c r="E20" s="21">
        <f>SUM(E18:E19)</f>
        <v>1</v>
      </c>
      <c r="F20" s="7">
        <f>SUM(F18:F19)</f>
        <v>30</v>
      </c>
    </row>
    <row r="24" ht="12.75">
      <c r="C24" s="13" t="s">
        <v>19</v>
      </c>
    </row>
    <row r="26" spans="3:4" ht="12.75">
      <c r="C26" s="5" t="s">
        <v>15</v>
      </c>
      <c r="D26" s="5" t="s">
        <v>16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C1:E28"/>
  <sheetViews>
    <sheetView workbookViewId="0" topLeftCell="A2">
      <selection activeCell="K22" sqref="K2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130</v>
      </c>
    </row>
    <row r="6" spans="3:4" ht="12.75">
      <c r="C6" s="1"/>
      <c r="D6" s="1"/>
    </row>
    <row r="7" spans="3:4" ht="12.75">
      <c r="C7" s="1" t="s">
        <v>3</v>
      </c>
      <c r="D7" s="1" t="s">
        <v>44</v>
      </c>
    </row>
    <row r="10" spans="3:5" ht="12.75">
      <c r="C10" s="2" t="s">
        <v>6</v>
      </c>
      <c r="D10" s="14">
        <v>7001</v>
      </c>
      <c r="E10" s="6"/>
    </row>
    <row r="11" spans="3:5" ht="12.75">
      <c r="C11" s="2" t="s">
        <v>7</v>
      </c>
      <c r="D11" s="14">
        <v>6076</v>
      </c>
      <c r="E11" s="19"/>
    </row>
    <row r="12" spans="3:5" ht="12.75">
      <c r="C12" s="2" t="s">
        <v>58</v>
      </c>
      <c r="D12" s="14">
        <v>48</v>
      </c>
      <c r="E12" s="19"/>
    </row>
    <row r="13" spans="3:5" ht="12.75">
      <c r="C13" s="2" t="s">
        <v>59</v>
      </c>
      <c r="D13" s="14">
        <v>53</v>
      </c>
      <c r="E13" s="19"/>
    </row>
    <row r="14" spans="3:5" ht="12.75">
      <c r="C14" s="2" t="s">
        <v>8</v>
      </c>
      <c r="D14" s="4">
        <f>D11/D10</f>
        <v>0.8678760177117555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127</v>
      </c>
      <c r="D18" s="14">
        <v>958</v>
      </c>
      <c r="E18" s="4">
        <f>D18/D21</f>
        <v>0.4374429223744292</v>
      </c>
    </row>
    <row r="19" spans="3:5" ht="12.75">
      <c r="C19" s="2" t="s">
        <v>128</v>
      </c>
      <c r="D19" s="14">
        <v>519</v>
      </c>
      <c r="E19" s="4">
        <f>D19/D21</f>
        <v>0.236986301369863</v>
      </c>
    </row>
    <row r="20" spans="3:5" ht="12.75">
      <c r="C20" s="2" t="s">
        <v>4</v>
      </c>
      <c r="D20" s="14">
        <v>713</v>
      </c>
      <c r="E20" s="4">
        <f>D20/D21</f>
        <v>0.32557077625570774</v>
      </c>
    </row>
    <row r="21" spans="3:5" ht="12.75">
      <c r="C21" s="7" t="s">
        <v>14</v>
      </c>
      <c r="D21" s="9">
        <f>SUM(D18:D20)</f>
        <v>2190</v>
      </c>
      <c r="E21" s="21">
        <f>SUM(E18:E20)</f>
        <v>1</v>
      </c>
    </row>
    <row r="25" ht="12.75">
      <c r="C25" s="13" t="s">
        <v>19</v>
      </c>
    </row>
    <row r="28" spans="3:4" ht="12.75">
      <c r="C28" s="5" t="s">
        <v>4</v>
      </c>
      <c r="D28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C1:E25"/>
  <sheetViews>
    <sheetView tabSelected="1" workbookViewId="0" topLeftCell="A2">
      <selection activeCell="F26" sqref="F26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131</v>
      </c>
    </row>
    <row r="6" spans="3:4" ht="12.75">
      <c r="C6" s="1"/>
      <c r="D6" s="1"/>
    </row>
    <row r="7" spans="3:4" ht="12.75">
      <c r="C7" s="1" t="s">
        <v>3</v>
      </c>
      <c r="D7" s="1" t="s">
        <v>44</v>
      </c>
    </row>
    <row r="10" spans="3:5" ht="12.75">
      <c r="C10" s="2" t="s">
        <v>6</v>
      </c>
      <c r="D10" s="14">
        <v>4574</v>
      </c>
      <c r="E10" s="6"/>
    </row>
    <row r="11" spans="3:5" ht="12.75">
      <c r="C11" s="2" t="s">
        <v>7</v>
      </c>
      <c r="D11" s="14">
        <v>3653</v>
      </c>
      <c r="E11" s="19"/>
    </row>
    <row r="12" spans="3:5" ht="12.75">
      <c r="C12" s="2" t="s">
        <v>8</v>
      </c>
      <c r="D12" s="4">
        <f>D11/D10</f>
        <v>0.7986445124617403</v>
      </c>
      <c r="E12" s="6"/>
    </row>
    <row r="13" spans="3:5" ht="12.75">
      <c r="C13" s="6"/>
      <c r="D13" s="6"/>
      <c r="E13" s="6"/>
    </row>
    <row r="14" spans="3:5" ht="12.75">
      <c r="C14" s="6"/>
      <c r="D14" s="6"/>
      <c r="E14" s="6"/>
    </row>
    <row r="15" spans="3:5" ht="12.75">
      <c r="C15" s="7" t="s">
        <v>9</v>
      </c>
      <c r="D15" s="7" t="s">
        <v>10</v>
      </c>
      <c r="E15" s="7" t="s">
        <v>11</v>
      </c>
    </row>
    <row r="16" spans="3:5" ht="12.75">
      <c r="C16" s="2" t="s">
        <v>16</v>
      </c>
      <c r="D16" s="14">
        <v>2409</v>
      </c>
      <c r="E16" s="4">
        <f>D16/D18</f>
        <v>0.7035630841121495</v>
      </c>
    </row>
    <row r="17" spans="3:5" ht="12.75">
      <c r="C17" s="2" t="s">
        <v>4</v>
      </c>
      <c r="D17" s="14">
        <v>1015</v>
      </c>
      <c r="E17" s="4">
        <f>D17/D18</f>
        <v>0.2964369158878505</v>
      </c>
    </row>
    <row r="18" spans="3:5" ht="12.75">
      <c r="C18" s="7" t="s">
        <v>14</v>
      </c>
      <c r="D18" s="9">
        <f>SUM(D16:D17)</f>
        <v>3424</v>
      </c>
      <c r="E18" s="21">
        <f>SUM(E16:E17)</f>
        <v>1</v>
      </c>
    </row>
    <row r="22" ht="12.75">
      <c r="C22" s="13" t="s">
        <v>19</v>
      </c>
    </row>
    <row r="25" spans="3:4" ht="12.75">
      <c r="C25" s="5" t="s">
        <v>4</v>
      </c>
      <c r="D25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3</v>
      </c>
      <c r="D7" s="1" t="s">
        <v>37</v>
      </c>
    </row>
    <row r="10" spans="3:6" ht="12.75">
      <c r="C10" s="2" t="s">
        <v>6</v>
      </c>
      <c r="D10" s="14">
        <v>222845</v>
      </c>
      <c r="E10" s="6"/>
      <c r="F10" s="6"/>
    </row>
    <row r="11" spans="3:6" ht="12.75">
      <c r="C11" s="2" t="s">
        <v>7</v>
      </c>
      <c r="D11" s="14">
        <v>188970</v>
      </c>
      <c r="E11" s="6"/>
      <c r="F11" s="6"/>
    </row>
    <row r="12" spans="3:6" ht="12.75">
      <c r="C12" s="2" t="s">
        <v>58</v>
      </c>
      <c r="D12" s="14">
        <v>528</v>
      </c>
      <c r="E12" s="6"/>
      <c r="F12" s="6"/>
    </row>
    <row r="13" spans="3:6" ht="12.75">
      <c r="C13" s="2" t="s">
        <v>59</v>
      </c>
      <c r="D13" s="14">
        <f>2080-528</f>
        <v>1552</v>
      </c>
      <c r="E13" s="6"/>
      <c r="F13" s="6"/>
    </row>
    <row r="14" spans="3:6" ht="12.75">
      <c r="C14" s="2" t="s">
        <v>8</v>
      </c>
      <c r="D14" s="4">
        <v>0.848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38</v>
      </c>
      <c r="E17" s="7" t="s">
        <v>11</v>
      </c>
      <c r="F17" s="7" t="s">
        <v>12</v>
      </c>
    </row>
    <row r="18" spans="3:6" ht="12.75">
      <c r="C18" s="2" t="s">
        <v>22</v>
      </c>
      <c r="D18" s="2">
        <v>71369</v>
      </c>
      <c r="E18" s="4">
        <f>D18/D24</f>
        <v>0.38282750260156845</v>
      </c>
      <c r="F18" s="7">
        <v>24</v>
      </c>
    </row>
    <row r="19" spans="3:6" ht="12.75">
      <c r="C19" s="2" t="s">
        <v>47</v>
      </c>
      <c r="D19" s="2">
        <v>49031</v>
      </c>
      <c r="E19" s="4">
        <f>D19/D24</f>
        <v>0.2630051602244322</v>
      </c>
      <c r="F19" s="7">
        <v>16</v>
      </c>
    </row>
    <row r="20" spans="3:6" ht="12.75">
      <c r="C20" s="2" t="s">
        <v>48</v>
      </c>
      <c r="D20" s="2">
        <v>1200</v>
      </c>
      <c r="E20" s="4">
        <f>D20/D24</f>
        <v>0.006436870393614624</v>
      </c>
      <c r="F20" s="7">
        <v>0</v>
      </c>
    </row>
    <row r="21" spans="3:6" ht="12.75">
      <c r="C21" s="2" t="s">
        <v>26</v>
      </c>
      <c r="D21" s="2">
        <v>5343</v>
      </c>
      <c r="E21" s="4">
        <f>D21/D24</f>
        <v>0.028660165427569117</v>
      </c>
      <c r="F21" s="7">
        <v>1</v>
      </c>
    </row>
    <row r="22" spans="3:6" ht="12.75">
      <c r="C22" s="2" t="s">
        <v>4</v>
      </c>
      <c r="D22" s="2">
        <v>56543</v>
      </c>
      <c r="E22" s="4">
        <f>D22/D24</f>
        <v>0.3032999688884598</v>
      </c>
      <c r="F22" s="7">
        <v>19</v>
      </c>
    </row>
    <row r="23" spans="3:6" ht="12.75">
      <c r="C23" s="2" t="s">
        <v>46</v>
      </c>
      <c r="D23" s="2">
        <v>2940</v>
      </c>
      <c r="E23" s="4">
        <f>D23/D24</f>
        <v>0.01577033246435583</v>
      </c>
      <c r="F23" s="7">
        <v>0</v>
      </c>
    </row>
    <row r="24" spans="3:6" ht="12.75">
      <c r="C24" s="7" t="s">
        <v>14</v>
      </c>
      <c r="D24" s="9">
        <f>SUM(D18:D23)</f>
        <v>186426</v>
      </c>
      <c r="E24" s="18">
        <f>SUM(E18:E23)</f>
        <v>1</v>
      </c>
      <c r="F24" s="7">
        <f>SUM(F18:F23)</f>
        <v>60</v>
      </c>
    </row>
    <row r="25" ht="12.75">
      <c r="C25" s="13" t="s">
        <v>19</v>
      </c>
    </row>
    <row r="30" spans="3:4" ht="12.75">
      <c r="C30" s="5" t="s">
        <v>22</v>
      </c>
      <c r="D30" s="5" t="s">
        <v>23</v>
      </c>
    </row>
    <row r="31" spans="3:4" ht="12.75">
      <c r="C31" s="5" t="s">
        <v>47</v>
      </c>
      <c r="D31" s="5" t="s">
        <v>51</v>
      </c>
    </row>
    <row r="32" spans="3:4" ht="12.75">
      <c r="C32" s="5" t="s">
        <v>48</v>
      </c>
      <c r="D32" s="5" t="s">
        <v>50</v>
      </c>
    </row>
    <row r="33" spans="3:4" ht="12.75">
      <c r="C33" s="20" t="s">
        <v>26</v>
      </c>
      <c r="D33" s="5" t="s">
        <v>27</v>
      </c>
    </row>
    <row r="34" spans="3:4" ht="12.75">
      <c r="C34" s="5" t="s">
        <v>4</v>
      </c>
      <c r="D34" s="5" t="s">
        <v>21</v>
      </c>
    </row>
    <row r="35" spans="3:4" ht="12.75">
      <c r="C35" s="5" t="s">
        <v>46</v>
      </c>
      <c r="D35" s="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C1:E27"/>
  <sheetViews>
    <sheetView workbookViewId="0" topLeftCell="A2">
      <selection activeCell="L32" sqref="L32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132</v>
      </c>
    </row>
    <row r="6" spans="3:4" ht="12.75">
      <c r="C6" s="1"/>
      <c r="D6" s="1"/>
    </row>
    <row r="7" spans="3:4" ht="12.75">
      <c r="C7" s="1" t="s">
        <v>3</v>
      </c>
      <c r="D7" s="1" t="s">
        <v>44</v>
      </c>
    </row>
    <row r="10" spans="3:5" ht="12.75">
      <c r="C10" s="2" t="s">
        <v>6</v>
      </c>
      <c r="D10" s="14">
        <v>4919</v>
      </c>
      <c r="E10" s="6"/>
    </row>
    <row r="11" spans="3:5" ht="12.75">
      <c r="C11" s="2" t="s">
        <v>7</v>
      </c>
      <c r="D11" s="14">
        <v>4590</v>
      </c>
      <c r="E11" s="19"/>
    </row>
    <row r="12" spans="3:5" ht="12.75">
      <c r="C12" s="2" t="s">
        <v>58</v>
      </c>
      <c r="D12" s="14">
        <v>21</v>
      </c>
      <c r="E12" s="19"/>
    </row>
    <row r="13" spans="3:5" ht="12.75">
      <c r="C13" s="2" t="s">
        <v>59</v>
      </c>
      <c r="D13" s="14">
        <f>78-21</f>
        <v>57</v>
      </c>
      <c r="E13" s="19"/>
    </row>
    <row r="14" spans="3:5" ht="12.75">
      <c r="C14" s="2" t="s">
        <v>8</v>
      </c>
      <c r="D14" s="4">
        <f>D11/D10</f>
        <v>0.9331164870908721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10</v>
      </c>
      <c r="E17" s="7" t="s">
        <v>11</v>
      </c>
    </row>
    <row r="18" spans="3:5" ht="12.75">
      <c r="C18" s="2" t="s">
        <v>16</v>
      </c>
      <c r="D18" s="14">
        <v>3885</v>
      </c>
      <c r="E18" s="4">
        <f>D18/D20</f>
        <v>0.8746060333183251</v>
      </c>
    </row>
    <row r="19" spans="3:5" ht="12.75">
      <c r="C19" s="2" t="s">
        <v>4</v>
      </c>
      <c r="D19" s="14">
        <v>557</v>
      </c>
      <c r="E19" s="4">
        <f>D19/D20</f>
        <v>0.12539396668167493</v>
      </c>
    </row>
    <row r="20" spans="3:5" ht="12.75">
      <c r="C20" s="7" t="s">
        <v>14</v>
      </c>
      <c r="D20" s="9">
        <f>SUM(D18:D19)</f>
        <v>4442</v>
      </c>
      <c r="E20" s="21">
        <f>SUM(E18:E19)</f>
        <v>1</v>
      </c>
    </row>
    <row r="24" ht="12.75">
      <c r="C24" s="13" t="s">
        <v>19</v>
      </c>
    </row>
    <row r="27" spans="3:4" ht="12.75">
      <c r="C27" s="5" t="s">
        <v>4</v>
      </c>
      <c r="D27" s="5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F20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3</v>
      </c>
      <c r="D7" s="1" t="s">
        <v>37</v>
      </c>
    </row>
    <row r="10" spans="3:6" ht="12.75">
      <c r="C10" s="2" t="s">
        <v>6</v>
      </c>
      <c r="D10" s="14">
        <v>11217</v>
      </c>
      <c r="E10" s="6"/>
      <c r="F10" s="6"/>
    </row>
    <row r="11" spans="3:6" ht="12.75">
      <c r="C11" s="2" t="s">
        <v>7</v>
      </c>
      <c r="D11" s="14">
        <v>10342</v>
      </c>
      <c r="E11" s="6"/>
      <c r="F11" s="6"/>
    </row>
    <row r="12" spans="3:6" ht="12.75">
      <c r="C12" s="2" t="s">
        <v>58</v>
      </c>
      <c r="D12" s="14">
        <v>188</v>
      </c>
      <c r="E12" s="6"/>
      <c r="F12" s="6"/>
    </row>
    <row r="13" spans="3:6" ht="12.75">
      <c r="C13" s="2" t="s">
        <v>59</v>
      </c>
      <c r="D13" s="14">
        <f>305-188</f>
        <v>117</v>
      </c>
      <c r="E13" s="6"/>
      <c r="F13" s="6"/>
    </row>
    <row r="14" spans="3:6" ht="12.75">
      <c r="C14" s="2" t="s">
        <v>8</v>
      </c>
      <c r="D14" s="4">
        <f>D11/D10</f>
        <v>0.9219934028706428</v>
      </c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7" spans="3:6" ht="12.75">
      <c r="C17" s="7" t="s">
        <v>9</v>
      </c>
      <c r="D17" s="7" t="s">
        <v>38</v>
      </c>
      <c r="E17" s="7" t="s">
        <v>11</v>
      </c>
      <c r="F17" s="7" t="s">
        <v>12</v>
      </c>
    </row>
    <row r="18" spans="3:6" ht="12.75">
      <c r="C18" s="2" t="s">
        <v>67</v>
      </c>
      <c r="D18" s="2">
        <v>7176</v>
      </c>
      <c r="E18" s="4">
        <f>D18/D20</f>
        <v>0.7194706236214157</v>
      </c>
      <c r="F18" s="7">
        <v>24</v>
      </c>
    </row>
    <row r="19" spans="3:6" ht="12.75">
      <c r="C19" s="2" t="s">
        <v>21</v>
      </c>
      <c r="D19" s="2">
        <v>2798</v>
      </c>
      <c r="E19" s="4">
        <f>D19/D20</f>
        <v>0.2805293763785843</v>
      </c>
      <c r="F19" s="7">
        <v>6</v>
      </c>
    </row>
    <row r="20" spans="3:6" ht="12.75">
      <c r="C20" s="7" t="s">
        <v>14</v>
      </c>
      <c r="D20" s="9">
        <f>SUM(D18:D19)</f>
        <v>9974</v>
      </c>
      <c r="E20" s="18">
        <f>SUM(E18:E19)</f>
        <v>1</v>
      </c>
      <c r="F20" s="7">
        <f>SUM(F18:F19)</f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E20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70</v>
      </c>
    </row>
    <row r="6" spans="3:4" ht="12.75">
      <c r="C6" s="1"/>
      <c r="D6" s="1"/>
    </row>
    <row r="7" spans="3:4" ht="12.75">
      <c r="C7" s="1" t="s">
        <v>3</v>
      </c>
      <c r="D7" s="1" t="s">
        <v>37</v>
      </c>
    </row>
    <row r="10" spans="3:5" ht="12.75">
      <c r="C10" s="2" t="s">
        <v>6</v>
      </c>
      <c r="D10" s="14">
        <v>3685</v>
      </c>
      <c r="E10" s="6"/>
    </row>
    <row r="11" spans="3:5" ht="12.75">
      <c r="C11" s="2" t="s">
        <v>7</v>
      </c>
      <c r="D11" s="14">
        <v>3446</v>
      </c>
      <c r="E11" s="6"/>
    </row>
    <row r="12" spans="3:5" ht="12.75">
      <c r="C12" s="2" t="s">
        <v>58</v>
      </c>
      <c r="D12" s="14">
        <v>16</v>
      </c>
      <c r="E12" s="6"/>
    </row>
    <row r="13" spans="3:5" ht="12.75">
      <c r="C13" s="2" t="s">
        <v>59</v>
      </c>
      <c r="D13" s="14">
        <f>27-16</f>
        <v>11</v>
      </c>
      <c r="E13" s="6"/>
    </row>
    <row r="14" spans="3:5" ht="12.75">
      <c r="C14" s="2" t="s">
        <v>8</v>
      </c>
      <c r="D14" s="4">
        <f>D11/D10</f>
        <v>0.9351424694708277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67</v>
      </c>
      <c r="D18" s="2">
        <v>2939</v>
      </c>
      <c r="E18" s="4">
        <f>D18/D20</f>
        <v>0.8760059612518629</v>
      </c>
    </row>
    <row r="19" spans="3:5" ht="12.75">
      <c r="C19" s="2" t="s">
        <v>21</v>
      </c>
      <c r="D19" s="2">
        <v>416</v>
      </c>
      <c r="E19" s="4">
        <f>D19/D20</f>
        <v>0.12399403874813711</v>
      </c>
    </row>
    <row r="20" spans="3:5" ht="12.75">
      <c r="C20" s="7" t="s">
        <v>14</v>
      </c>
      <c r="D20" s="9">
        <f>SUM(D18:D19)</f>
        <v>3355</v>
      </c>
      <c r="E20" s="18">
        <f>SUM(E18:E19)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E20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5" customWidth="1"/>
    <col min="3" max="3" width="27.421875" style="5" bestFit="1" customWidth="1"/>
    <col min="4" max="4" width="29.00390625" style="5" bestFit="1" customWidth="1"/>
    <col min="5" max="16384" width="9.140625" style="5" customWidth="1"/>
  </cols>
  <sheetData>
    <row r="1" spans="3:4" ht="15.75">
      <c r="C1" s="10" t="s">
        <v>13</v>
      </c>
      <c r="D1" s="11"/>
    </row>
    <row r="3" spans="3:4" ht="12.75">
      <c r="C3" s="1" t="s">
        <v>2</v>
      </c>
      <c r="D3" s="1" t="s">
        <v>1</v>
      </c>
    </row>
    <row r="4" spans="3:4" ht="12.75">
      <c r="C4" s="1"/>
      <c r="D4" s="1"/>
    </row>
    <row r="5" spans="3:4" ht="12.75">
      <c r="C5" s="1" t="s">
        <v>0</v>
      </c>
      <c r="D5" s="1" t="s">
        <v>71</v>
      </c>
    </row>
    <row r="6" spans="3:4" ht="12.75">
      <c r="C6" s="1"/>
      <c r="D6" s="1"/>
    </row>
    <row r="7" spans="3:4" ht="12.75">
      <c r="C7" s="1" t="s">
        <v>3</v>
      </c>
      <c r="D7" s="1" t="s">
        <v>55</v>
      </c>
    </row>
    <row r="10" spans="3:5" ht="12.75">
      <c r="C10" s="2" t="s">
        <v>6</v>
      </c>
      <c r="D10" s="14">
        <v>4065</v>
      </c>
      <c r="E10" s="6"/>
    </row>
    <row r="11" spans="3:5" ht="12.75">
      <c r="C11" s="2" t="s">
        <v>7</v>
      </c>
      <c r="D11" s="14">
        <v>3038</v>
      </c>
      <c r="E11" s="6"/>
    </row>
    <row r="12" spans="3:5" ht="12.75">
      <c r="C12" s="2" t="s">
        <v>58</v>
      </c>
      <c r="D12" s="14">
        <v>43</v>
      </c>
      <c r="E12" s="6"/>
    </row>
    <row r="13" spans="3:5" ht="12.75">
      <c r="C13" s="2" t="s">
        <v>59</v>
      </c>
      <c r="D13" s="14">
        <f>130-43</f>
        <v>87</v>
      </c>
      <c r="E13" s="6"/>
    </row>
    <row r="14" spans="3:5" ht="12.75">
      <c r="C14" s="2" t="s">
        <v>8</v>
      </c>
      <c r="D14" s="4">
        <f>D11/D10</f>
        <v>0.7473554735547355</v>
      </c>
      <c r="E14" s="6"/>
    </row>
    <row r="15" spans="3:5" ht="12.75">
      <c r="C15" s="6"/>
      <c r="D15" s="6"/>
      <c r="E15" s="6"/>
    </row>
    <row r="16" spans="3:5" ht="12.75">
      <c r="C16" s="6"/>
      <c r="D16" s="6"/>
      <c r="E16" s="6"/>
    </row>
    <row r="17" spans="3:5" ht="12.75">
      <c r="C17" s="7" t="s">
        <v>9</v>
      </c>
      <c r="D17" s="7" t="s">
        <v>38</v>
      </c>
      <c r="E17" s="7" t="s">
        <v>11</v>
      </c>
    </row>
    <row r="18" spans="3:5" ht="12.75">
      <c r="C18" s="2" t="s">
        <v>67</v>
      </c>
      <c r="D18" s="2">
        <v>1714</v>
      </c>
      <c r="E18" s="4">
        <f>D18/D20</f>
        <v>0.5904236996210817</v>
      </c>
    </row>
    <row r="19" spans="3:5" ht="12.75">
      <c r="C19" s="2" t="s">
        <v>21</v>
      </c>
      <c r="D19" s="2">
        <v>1189</v>
      </c>
      <c r="E19" s="4">
        <f>D19/D20</f>
        <v>0.40957630037891835</v>
      </c>
    </row>
    <row r="20" spans="3:5" ht="12.75">
      <c r="C20" s="7" t="s">
        <v>14</v>
      </c>
      <c r="D20" s="9">
        <f>SUM(D18:D19)</f>
        <v>2903</v>
      </c>
      <c r="E20" s="18">
        <f>SUM(E18:E19)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2012-10-01T11:01:30Z</dcterms:modified>
  <cp:category/>
  <cp:version/>
  <cp:contentType/>
  <cp:contentStatus/>
</cp:coreProperties>
</file>